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24226"/>
  <mc:AlternateContent xmlns:mc="http://schemas.openxmlformats.org/markup-compatibility/2006">
    <mc:Choice Requires="x15">
      <x15ac:absPath xmlns:x15ac="http://schemas.microsoft.com/office/spreadsheetml/2010/11/ac" url="D:\CASA 2022-23\"/>
    </mc:Choice>
  </mc:AlternateContent>
  <xr:revisionPtr revIDLastSave="0" documentId="8_{2264415A-F916-4A07-8BDE-1A356B33E197}" xr6:coauthVersionLast="36" xr6:coauthVersionMax="36" xr10:uidLastSave="{00000000-0000-0000-0000-000000000000}"/>
  <bookViews>
    <workbookView xWindow="-120" yWindow="-120" windowWidth="24240" windowHeight="13140" activeTab="2" xr2:uid="{00000000-000D-0000-FFFF-FFFF00000000}"/>
  </bookViews>
  <sheets>
    <sheet name="Summary" sheetId="4" r:id="rId1"/>
    <sheet name="BldgBudgets" sheetId="14" r:id="rId2"/>
    <sheet name="Bldg1" sheetId="2" r:id="rId3"/>
    <sheet name="Bldg1Budget" sheetId="9" state="hidden" r:id="rId4"/>
    <sheet name="Bldg2" sheetId="1" r:id="rId5"/>
    <sheet name="Bldg2Budget" sheetId="10" state="hidden" r:id="rId6"/>
    <sheet name="Bldg3" sheetId="5" r:id="rId7"/>
    <sheet name="Bldg3Budget" sheetId="11" state="hidden" r:id="rId8"/>
    <sheet name="Bldg4" sheetId="6" r:id="rId9"/>
    <sheet name="Bldg4Budget" sheetId="12" state="hidden" r:id="rId10"/>
    <sheet name="Bldg5" sheetId="7" r:id="rId11"/>
    <sheet name="Bldg5Budget" sheetId="13" state="hidden" r:id="rId12"/>
    <sheet name="Bldg6" sheetId="15" r:id="rId13"/>
    <sheet name="Bldg6Budget" sheetId="16" state="hidden" r:id="rId14"/>
    <sheet name="2021DistrictsIDC" sheetId="8" state="hidden" r:id="rId15"/>
  </sheets>
  <calcPr calcId="191029"/>
  <extLs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B8" i="4" l="1"/>
  <c r="B3" i="4"/>
  <c r="K28" i="16" l="1"/>
  <c r="I28" i="16"/>
  <c r="G28" i="16"/>
  <c r="E28" i="16"/>
  <c r="K27" i="16"/>
  <c r="I27" i="16"/>
  <c r="G27" i="16"/>
  <c r="E27" i="16"/>
  <c r="K26" i="16"/>
  <c r="I26" i="16"/>
  <c r="G26" i="16"/>
  <c r="E26" i="16"/>
  <c r="K25" i="16"/>
  <c r="I25" i="16"/>
  <c r="G25" i="16"/>
  <c r="E25" i="16"/>
  <c r="K24" i="16"/>
  <c r="I24" i="16"/>
  <c r="G24" i="16"/>
  <c r="E24" i="16"/>
  <c r="K23" i="16"/>
  <c r="I23" i="16"/>
  <c r="G23" i="16"/>
  <c r="E23" i="16"/>
  <c r="K22" i="16"/>
  <c r="I22" i="16"/>
  <c r="G22" i="16"/>
  <c r="E22" i="16"/>
  <c r="L21" i="16"/>
  <c r="K21" i="16"/>
  <c r="J21" i="16"/>
  <c r="I21" i="16"/>
  <c r="H21" i="16"/>
  <c r="G21" i="16"/>
  <c r="F21" i="16"/>
  <c r="E21" i="16"/>
  <c r="L20" i="16"/>
  <c r="K20" i="16"/>
  <c r="J20" i="16"/>
  <c r="I20" i="16"/>
  <c r="H20" i="16"/>
  <c r="G20" i="16"/>
  <c r="F20" i="16"/>
  <c r="E20" i="16"/>
  <c r="L19" i="16"/>
  <c r="K19" i="16"/>
  <c r="J19" i="16"/>
  <c r="I19" i="16"/>
  <c r="H19" i="16"/>
  <c r="G19" i="16"/>
  <c r="F19" i="16"/>
  <c r="E19" i="16"/>
  <c r="L18" i="16"/>
  <c r="K18" i="16"/>
  <c r="J18" i="16"/>
  <c r="I18" i="16"/>
  <c r="H18" i="16"/>
  <c r="G18" i="16"/>
  <c r="F18" i="16"/>
  <c r="E18" i="16"/>
  <c r="L17" i="16"/>
  <c r="K17" i="16"/>
  <c r="J17" i="16"/>
  <c r="I17" i="16"/>
  <c r="H17" i="16"/>
  <c r="G17" i="16"/>
  <c r="F17" i="16"/>
  <c r="E17" i="16"/>
  <c r="L16" i="16"/>
  <c r="K16" i="16"/>
  <c r="J16" i="16"/>
  <c r="I16" i="16"/>
  <c r="H16" i="16"/>
  <c r="G16" i="16"/>
  <c r="F16" i="16"/>
  <c r="E16" i="16"/>
  <c r="L15" i="16"/>
  <c r="K15" i="16"/>
  <c r="J15" i="16"/>
  <c r="I15" i="16"/>
  <c r="H15" i="16"/>
  <c r="G15" i="16"/>
  <c r="F15" i="16"/>
  <c r="E15" i="16"/>
  <c r="L14" i="16"/>
  <c r="K14" i="16"/>
  <c r="J14" i="16"/>
  <c r="I14" i="16"/>
  <c r="H14" i="16"/>
  <c r="G14" i="16"/>
  <c r="F14" i="16"/>
  <c r="E14" i="16"/>
  <c r="L13" i="16"/>
  <c r="K13" i="16"/>
  <c r="J13" i="16"/>
  <c r="I13" i="16"/>
  <c r="H13" i="16"/>
  <c r="G13" i="16"/>
  <c r="F13" i="16"/>
  <c r="E13" i="16"/>
  <c r="L12" i="16"/>
  <c r="K12" i="16"/>
  <c r="J12" i="16"/>
  <c r="I12" i="16"/>
  <c r="H12" i="16"/>
  <c r="G12" i="16"/>
  <c r="F12" i="16"/>
  <c r="E12" i="16"/>
  <c r="L11" i="16"/>
  <c r="K11" i="16"/>
  <c r="J11" i="16"/>
  <c r="I11" i="16"/>
  <c r="H11" i="16"/>
  <c r="G11" i="16"/>
  <c r="F11" i="16"/>
  <c r="E11" i="16"/>
  <c r="L10" i="16"/>
  <c r="K10" i="16"/>
  <c r="J10" i="16"/>
  <c r="I10" i="16"/>
  <c r="H10" i="16"/>
  <c r="G10" i="16"/>
  <c r="F10" i="16"/>
  <c r="E10" i="16"/>
  <c r="L9" i="16"/>
  <c r="K9" i="16"/>
  <c r="J9" i="16"/>
  <c r="I9" i="16"/>
  <c r="I29" i="16" s="1"/>
  <c r="I32" i="16" s="1"/>
  <c r="H9" i="16"/>
  <c r="G9" i="16"/>
  <c r="F9" i="16"/>
  <c r="E9" i="16"/>
  <c r="E29" i="16" s="1"/>
  <c r="E32" i="16" s="1"/>
  <c r="D21" i="13"/>
  <c r="D20" i="13"/>
  <c r="D19" i="13"/>
  <c r="D18" i="13"/>
  <c r="D17" i="13"/>
  <c r="D16" i="13"/>
  <c r="D15" i="13"/>
  <c r="D14" i="13"/>
  <c r="D13" i="13"/>
  <c r="D12" i="13"/>
  <c r="D11" i="13"/>
  <c r="D10" i="13"/>
  <c r="D9" i="13"/>
  <c r="C27" i="13"/>
  <c r="C25" i="13"/>
  <c r="C24" i="13"/>
  <c r="C23" i="13"/>
  <c r="C22" i="13"/>
  <c r="C21" i="13"/>
  <c r="C20" i="13"/>
  <c r="C19" i="13"/>
  <c r="C18" i="13"/>
  <c r="C17" i="13"/>
  <c r="C16" i="13"/>
  <c r="C15" i="13"/>
  <c r="C14" i="13"/>
  <c r="C13" i="13"/>
  <c r="C12" i="13"/>
  <c r="C11" i="13"/>
  <c r="C10" i="13"/>
  <c r="C9" i="13"/>
  <c r="D21" i="12"/>
  <c r="D20" i="12"/>
  <c r="D19" i="12"/>
  <c r="D18" i="12"/>
  <c r="D17" i="12"/>
  <c r="D16" i="12"/>
  <c r="D15" i="12"/>
  <c r="D14" i="12"/>
  <c r="D13" i="12"/>
  <c r="D12" i="12"/>
  <c r="D11" i="12"/>
  <c r="D10" i="12"/>
  <c r="D9" i="12"/>
  <c r="C28" i="12"/>
  <c r="C27" i="12"/>
  <c r="C26" i="12"/>
  <c r="C25" i="12"/>
  <c r="C24" i="12"/>
  <c r="C23" i="12"/>
  <c r="C22" i="12"/>
  <c r="C21" i="12"/>
  <c r="C20" i="12"/>
  <c r="C18" i="12"/>
  <c r="C17" i="12"/>
  <c r="C16" i="12"/>
  <c r="C15" i="12"/>
  <c r="C14" i="12"/>
  <c r="C13" i="12"/>
  <c r="C12" i="12"/>
  <c r="C11" i="12"/>
  <c r="C10" i="12"/>
  <c r="C9" i="12"/>
  <c r="C1" i="16"/>
  <c r="C27" i="16"/>
  <c r="C25" i="16"/>
  <c r="C24" i="16"/>
  <c r="C23" i="16"/>
  <c r="M23" i="16" s="1"/>
  <c r="D34" i="15" s="1"/>
  <c r="C22" i="16"/>
  <c r="D21" i="16"/>
  <c r="N21" i="16" s="1"/>
  <c r="E30" i="15" s="1"/>
  <c r="C21" i="16"/>
  <c r="N20" i="16"/>
  <c r="E29" i="15" s="1"/>
  <c r="D20" i="16"/>
  <c r="C20" i="16"/>
  <c r="D19" i="16"/>
  <c r="N19" i="16" s="1"/>
  <c r="E27" i="15" s="1"/>
  <c r="C19" i="16"/>
  <c r="D18" i="16"/>
  <c r="N18" i="16" s="1"/>
  <c r="E26" i="15" s="1"/>
  <c r="C18" i="16"/>
  <c r="D17" i="16"/>
  <c r="N17" i="16" s="1"/>
  <c r="E25" i="15" s="1"/>
  <c r="C17" i="16"/>
  <c r="D16" i="16"/>
  <c r="N16" i="16" s="1"/>
  <c r="E24" i="15" s="1"/>
  <c r="C16" i="16"/>
  <c r="D15" i="16"/>
  <c r="N15" i="16" s="1"/>
  <c r="E23" i="15" s="1"/>
  <c r="C15" i="16"/>
  <c r="D14" i="16"/>
  <c r="N14" i="16" s="1"/>
  <c r="E21" i="15" s="1"/>
  <c r="C14" i="16"/>
  <c r="D13" i="16"/>
  <c r="C13" i="16"/>
  <c r="D12" i="16"/>
  <c r="N12" i="16" s="1"/>
  <c r="E19" i="15" s="1"/>
  <c r="C12" i="16"/>
  <c r="D11" i="16"/>
  <c r="N11" i="16" s="1"/>
  <c r="E18" i="15" s="1"/>
  <c r="C11" i="16"/>
  <c r="D10" i="16"/>
  <c r="N10" i="16" s="1"/>
  <c r="E17" i="15" s="1"/>
  <c r="C10" i="16"/>
  <c r="K29" i="16"/>
  <c r="K32" i="16" s="1"/>
  <c r="G29" i="16"/>
  <c r="G32" i="16" s="1"/>
  <c r="D9" i="16"/>
  <c r="N9" i="16" s="1"/>
  <c r="E16" i="15" s="1"/>
  <c r="C9" i="16"/>
  <c r="C3" i="16"/>
  <c r="C30" i="16" s="1"/>
  <c r="M2" i="16"/>
  <c r="C2" i="16"/>
  <c r="N1" i="16"/>
  <c r="D46" i="15"/>
  <c r="D46" i="7"/>
  <c r="D46" i="6"/>
  <c r="D46" i="5"/>
  <c r="D46" i="1"/>
  <c r="D46" i="2"/>
  <c r="M7" i="14"/>
  <c r="K7" i="14"/>
  <c r="I7" i="14"/>
  <c r="G7" i="14"/>
  <c r="E7" i="14"/>
  <c r="C7" i="14"/>
  <c r="N19" i="4"/>
  <c r="N18" i="4"/>
  <c r="C19" i="14"/>
  <c r="I6" i="14"/>
  <c r="G6" i="14"/>
  <c r="D1" i="6"/>
  <c r="D1" i="7"/>
  <c r="A58" i="15"/>
  <c r="A56" i="15"/>
  <c r="A54" i="15"/>
  <c r="A51" i="15"/>
  <c r="A50" i="15"/>
  <c r="A49" i="15"/>
  <c r="N40" i="15"/>
  <c r="N39" i="15"/>
  <c r="N36" i="15"/>
  <c r="N35" i="15"/>
  <c r="N34" i="15"/>
  <c r="O31" i="15"/>
  <c r="N31" i="15"/>
  <c r="O30" i="15"/>
  <c r="N30" i="15"/>
  <c r="O29" i="15"/>
  <c r="N29" i="15"/>
  <c r="M27" i="15"/>
  <c r="L27" i="15"/>
  <c r="K27" i="15"/>
  <c r="J27" i="15"/>
  <c r="I27" i="15"/>
  <c r="H27" i="15"/>
  <c r="H42" i="15" s="1"/>
  <c r="H44" i="15" s="1"/>
  <c r="H19" i="4" s="1"/>
  <c r="G27" i="15"/>
  <c r="O27" i="15" s="1"/>
  <c r="F27" i="15"/>
  <c r="N27" i="15" s="1"/>
  <c r="O26" i="15"/>
  <c r="N26" i="15"/>
  <c r="O25" i="15"/>
  <c r="N25" i="15"/>
  <c r="O24" i="15"/>
  <c r="N24" i="15"/>
  <c r="O23" i="15"/>
  <c r="N23" i="15"/>
  <c r="O21" i="15"/>
  <c r="N21" i="15"/>
  <c r="O20" i="15"/>
  <c r="N20" i="15"/>
  <c r="O19" i="15"/>
  <c r="N19" i="15"/>
  <c r="O18" i="15"/>
  <c r="N18" i="15"/>
  <c r="O17" i="15"/>
  <c r="N17" i="15"/>
  <c r="O16" i="15"/>
  <c r="N16" i="15"/>
  <c r="O3" i="15"/>
  <c r="D3" i="15"/>
  <c r="N2" i="15"/>
  <c r="D2" i="15"/>
  <c r="O1" i="15"/>
  <c r="D1" i="15"/>
  <c r="C336" i="8"/>
  <c r="C337" i="8"/>
  <c r="C338" i="8"/>
  <c r="C339" i="8"/>
  <c r="C340" i="8"/>
  <c r="C341" i="8"/>
  <c r="C342" i="8"/>
  <c r="C343" i="8"/>
  <c r="C344"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03" i="8"/>
  <c r="C204" i="8"/>
  <c r="C205" i="8"/>
  <c r="C206" i="8"/>
  <c r="C207" i="8"/>
  <c r="C208" i="8"/>
  <c r="C209" i="8"/>
  <c r="C210" i="8"/>
  <c r="C211" i="8"/>
  <c r="C212" i="8"/>
  <c r="C213" i="8"/>
  <c r="C214" i="8"/>
  <c r="C215" i="8"/>
  <c r="C216" i="8"/>
  <c r="C217" i="8"/>
  <c r="C218" i="8"/>
  <c r="C219" i="8"/>
  <c r="C220" i="8"/>
  <c r="C221" i="8"/>
  <c r="C222" i="8"/>
  <c r="C223" i="8"/>
  <c r="C224" i="8"/>
  <c r="C225" i="8"/>
  <c r="C226" i="8"/>
  <c r="C227" i="8"/>
  <c r="C228" i="8"/>
  <c r="C229" i="8"/>
  <c r="C230" i="8"/>
  <c r="C231" i="8"/>
  <c r="C232" i="8"/>
  <c r="C233" i="8"/>
  <c r="C234" i="8"/>
  <c r="C235" i="8"/>
  <c r="C236" i="8"/>
  <c r="C237" i="8"/>
  <c r="C238" i="8"/>
  <c r="C239" i="8"/>
  <c r="C240" i="8"/>
  <c r="C241" i="8"/>
  <c r="C242" i="8"/>
  <c r="C243" i="8"/>
  <c r="C244" i="8"/>
  <c r="C245" i="8"/>
  <c r="C246" i="8"/>
  <c r="C247" i="8"/>
  <c r="C248" i="8"/>
  <c r="C249" i="8"/>
  <c r="C250" i="8"/>
  <c r="C251" i="8"/>
  <c r="C252" i="8"/>
  <c r="C253" i="8"/>
  <c r="C254" i="8"/>
  <c r="C255" i="8"/>
  <c r="C256" i="8"/>
  <c r="C257" i="8"/>
  <c r="C258" i="8"/>
  <c r="C259" i="8"/>
  <c r="C260" i="8"/>
  <c r="C261" i="8"/>
  <c r="C262" i="8"/>
  <c r="C263" i="8"/>
  <c r="C264" i="8"/>
  <c r="C265" i="8"/>
  <c r="C266" i="8"/>
  <c r="C267" i="8"/>
  <c r="C268" i="8"/>
  <c r="C269" i="8"/>
  <c r="C270" i="8"/>
  <c r="C271" i="8"/>
  <c r="C272" i="8"/>
  <c r="C273" i="8"/>
  <c r="C274" i="8"/>
  <c r="C275" i="8"/>
  <c r="C276" i="8"/>
  <c r="C277" i="8"/>
  <c r="C278" i="8"/>
  <c r="C279" i="8"/>
  <c r="C280" i="8"/>
  <c r="C281" i="8"/>
  <c r="C282" i="8"/>
  <c r="C283" i="8"/>
  <c r="C284" i="8"/>
  <c r="C285" i="8"/>
  <c r="C286" i="8"/>
  <c r="C287" i="8"/>
  <c r="C288" i="8"/>
  <c r="C289" i="8"/>
  <c r="C290" i="8"/>
  <c r="C291" i="8"/>
  <c r="C292" i="8"/>
  <c r="C293" i="8"/>
  <c r="C294" i="8"/>
  <c r="C295" i="8"/>
  <c r="C296" i="8"/>
  <c r="C297" i="8"/>
  <c r="C298" i="8"/>
  <c r="C299" i="8"/>
  <c r="C300" i="8"/>
  <c r="C301" i="8"/>
  <c r="C302" i="8"/>
  <c r="C303" i="8"/>
  <c r="C304" i="8"/>
  <c r="C305" i="8"/>
  <c r="C306" i="8"/>
  <c r="C307" i="8"/>
  <c r="C308" i="8"/>
  <c r="C309" i="8"/>
  <c r="C310" i="8"/>
  <c r="C311" i="8"/>
  <c r="C312" i="8"/>
  <c r="C313" i="8"/>
  <c r="C314" i="8"/>
  <c r="C315" i="8"/>
  <c r="C316" i="8"/>
  <c r="C317" i="8"/>
  <c r="C318" i="8"/>
  <c r="C319" i="8"/>
  <c r="C320" i="8"/>
  <c r="C321" i="8"/>
  <c r="C322" i="8"/>
  <c r="C323" i="8"/>
  <c r="C324" i="8"/>
  <c r="C325" i="8"/>
  <c r="C326" i="8"/>
  <c r="C327" i="8"/>
  <c r="C328" i="8"/>
  <c r="C329" i="8"/>
  <c r="C330" i="8"/>
  <c r="C331" i="8"/>
  <c r="C332" i="8"/>
  <c r="C333" i="8"/>
  <c r="C334" i="8"/>
  <c r="C335" i="8"/>
  <c r="O3" i="2"/>
  <c r="M27" i="16" l="1"/>
  <c r="D40" i="15" s="1"/>
  <c r="M12" i="16"/>
  <c r="D19" i="15" s="1"/>
  <c r="N13" i="16"/>
  <c r="E20" i="15" s="1"/>
  <c r="F41" i="15"/>
  <c r="F42" i="15" s="1"/>
  <c r="F44" i="15" s="1"/>
  <c r="E19" i="4" s="1"/>
  <c r="M16" i="16"/>
  <c r="D24" i="15" s="1"/>
  <c r="M20" i="16"/>
  <c r="D29" i="15" s="1"/>
  <c r="N3" i="16"/>
  <c r="M25" i="16"/>
  <c r="D36" i="15" s="1"/>
  <c r="M11" i="16"/>
  <c r="D18" i="15" s="1"/>
  <c r="M15" i="16"/>
  <c r="D23" i="15" s="1"/>
  <c r="M19" i="16"/>
  <c r="D27" i="15" s="1"/>
  <c r="M24" i="16"/>
  <c r="D35" i="15" s="1"/>
  <c r="M10" i="16"/>
  <c r="D17" i="15" s="1"/>
  <c r="M14" i="16"/>
  <c r="D21" i="15" s="1"/>
  <c r="M18" i="16"/>
  <c r="D26" i="15" s="1"/>
  <c r="M22" i="16"/>
  <c r="D31" i="15" s="1"/>
  <c r="M13" i="16"/>
  <c r="D20" i="15" s="1"/>
  <c r="M17" i="16"/>
  <c r="D25" i="15" s="1"/>
  <c r="M21" i="16"/>
  <c r="D30" i="15" s="1"/>
  <c r="M9" i="16"/>
  <c r="L41" i="15"/>
  <c r="L42" i="15" s="1"/>
  <c r="L44" i="15" s="1"/>
  <c r="J41" i="15"/>
  <c r="J42" i="15" s="1"/>
  <c r="J44" i="15" s="1"/>
  <c r="K19" i="4" s="1"/>
  <c r="D16" i="15" l="1"/>
  <c r="O22" i="15"/>
  <c r="N41" i="15"/>
  <c r="N42" i="15" l="1"/>
  <c r="N44" i="15" s="1"/>
  <c r="H19" i="14" l="1"/>
  <c r="C19" i="12" s="1"/>
  <c r="G19" i="14"/>
  <c r="F19" i="14"/>
  <c r="E19" i="14"/>
  <c r="D19" i="14"/>
  <c r="K28" i="13" l="1"/>
  <c r="I28" i="13"/>
  <c r="G28" i="13"/>
  <c r="E28" i="13"/>
  <c r="K27" i="13"/>
  <c r="I27" i="13"/>
  <c r="G27" i="13"/>
  <c r="E27" i="13"/>
  <c r="K26" i="13"/>
  <c r="I26" i="13"/>
  <c r="G26" i="13"/>
  <c r="E26" i="13"/>
  <c r="K25" i="13"/>
  <c r="I25" i="13"/>
  <c r="G25" i="13"/>
  <c r="E25" i="13"/>
  <c r="K24" i="13"/>
  <c r="I24" i="13"/>
  <c r="G24" i="13"/>
  <c r="E24" i="13"/>
  <c r="K23" i="13"/>
  <c r="I23" i="13"/>
  <c r="G23" i="13"/>
  <c r="E23" i="13"/>
  <c r="K22" i="13"/>
  <c r="I22" i="13"/>
  <c r="G22" i="13"/>
  <c r="E22" i="13"/>
  <c r="L21" i="13"/>
  <c r="K21" i="13"/>
  <c r="J21" i="13"/>
  <c r="I21" i="13"/>
  <c r="H21" i="13"/>
  <c r="G21" i="13"/>
  <c r="F21" i="13"/>
  <c r="E21" i="13"/>
  <c r="L20" i="13"/>
  <c r="K20" i="13"/>
  <c r="J20" i="13"/>
  <c r="I20" i="13"/>
  <c r="H20" i="13"/>
  <c r="G20" i="13"/>
  <c r="F20" i="13"/>
  <c r="E20" i="13"/>
  <c r="L19" i="13"/>
  <c r="K19" i="13"/>
  <c r="J19" i="13"/>
  <c r="I19" i="13"/>
  <c r="H19" i="13"/>
  <c r="G19" i="13"/>
  <c r="F19" i="13"/>
  <c r="E19" i="13"/>
  <c r="L18" i="13"/>
  <c r="K18" i="13"/>
  <c r="J18" i="13"/>
  <c r="I18" i="13"/>
  <c r="H18" i="13"/>
  <c r="G18" i="13"/>
  <c r="F18" i="13"/>
  <c r="E18" i="13"/>
  <c r="L17" i="13"/>
  <c r="K17" i="13"/>
  <c r="J17" i="13"/>
  <c r="I17" i="13"/>
  <c r="H17" i="13"/>
  <c r="G17" i="13"/>
  <c r="F17" i="13"/>
  <c r="E17" i="13"/>
  <c r="L16" i="13"/>
  <c r="K16" i="13"/>
  <c r="J16" i="13"/>
  <c r="I16" i="13"/>
  <c r="H16" i="13"/>
  <c r="G16" i="13"/>
  <c r="F16" i="13"/>
  <c r="E16" i="13"/>
  <c r="L15" i="13"/>
  <c r="K15" i="13"/>
  <c r="J15" i="13"/>
  <c r="I15" i="13"/>
  <c r="H15" i="13"/>
  <c r="G15" i="13"/>
  <c r="F15" i="13"/>
  <c r="E15" i="13"/>
  <c r="L14" i="13"/>
  <c r="K14" i="13"/>
  <c r="J14" i="13"/>
  <c r="I14" i="13"/>
  <c r="H14" i="13"/>
  <c r="G14" i="13"/>
  <c r="F14" i="13"/>
  <c r="E14" i="13"/>
  <c r="L13" i="13"/>
  <c r="K13" i="13"/>
  <c r="J13" i="13"/>
  <c r="I13" i="13"/>
  <c r="H13" i="13"/>
  <c r="G13" i="13"/>
  <c r="F13" i="13"/>
  <c r="E13" i="13"/>
  <c r="L12" i="13"/>
  <c r="K12" i="13"/>
  <c r="J12" i="13"/>
  <c r="I12" i="13"/>
  <c r="H12" i="13"/>
  <c r="G12" i="13"/>
  <c r="F12" i="13"/>
  <c r="E12" i="13"/>
  <c r="L11" i="13"/>
  <c r="K11" i="13"/>
  <c r="J11" i="13"/>
  <c r="I11" i="13"/>
  <c r="H11" i="13"/>
  <c r="G11" i="13"/>
  <c r="F11" i="13"/>
  <c r="E11" i="13"/>
  <c r="L10" i="13"/>
  <c r="K10" i="13"/>
  <c r="J10" i="13"/>
  <c r="I10" i="13"/>
  <c r="H10" i="13"/>
  <c r="G10" i="13"/>
  <c r="F10" i="13"/>
  <c r="E10" i="13"/>
  <c r="L9" i="13"/>
  <c r="K9" i="13"/>
  <c r="J9" i="13"/>
  <c r="I9" i="13"/>
  <c r="I29" i="13" s="1"/>
  <c r="H9" i="13"/>
  <c r="G9" i="13"/>
  <c r="F9" i="13"/>
  <c r="E9" i="13"/>
  <c r="K28" i="12"/>
  <c r="I28" i="12"/>
  <c r="G28" i="12"/>
  <c r="E28" i="12"/>
  <c r="K27" i="12"/>
  <c r="I27" i="12"/>
  <c r="G27" i="12"/>
  <c r="E27" i="12"/>
  <c r="K26" i="12"/>
  <c r="I26" i="12"/>
  <c r="G26" i="12"/>
  <c r="E26" i="12"/>
  <c r="K25" i="12"/>
  <c r="I25" i="12"/>
  <c r="G25" i="12"/>
  <c r="E25" i="12"/>
  <c r="K24" i="12"/>
  <c r="I24" i="12"/>
  <c r="G24" i="12"/>
  <c r="E24" i="12"/>
  <c r="K23" i="12"/>
  <c r="I23" i="12"/>
  <c r="G23" i="12"/>
  <c r="E23" i="12"/>
  <c r="K22" i="12"/>
  <c r="I22" i="12"/>
  <c r="G22" i="12"/>
  <c r="E22" i="12"/>
  <c r="L21" i="12"/>
  <c r="K21" i="12"/>
  <c r="J21" i="12"/>
  <c r="I21" i="12"/>
  <c r="H21" i="12"/>
  <c r="G21" i="12"/>
  <c r="F21" i="12"/>
  <c r="E21" i="12"/>
  <c r="L20" i="12"/>
  <c r="K20" i="12"/>
  <c r="J20" i="12"/>
  <c r="I20" i="12"/>
  <c r="H20" i="12"/>
  <c r="G20" i="12"/>
  <c r="F20" i="12"/>
  <c r="E20" i="12"/>
  <c r="L19" i="12"/>
  <c r="K19" i="12"/>
  <c r="J19" i="12"/>
  <c r="I19" i="12"/>
  <c r="H19" i="12"/>
  <c r="G19" i="12"/>
  <c r="F19" i="12"/>
  <c r="E19" i="12"/>
  <c r="L18" i="12"/>
  <c r="K18" i="12"/>
  <c r="J18" i="12"/>
  <c r="I18" i="12"/>
  <c r="H18" i="12"/>
  <c r="G18" i="12"/>
  <c r="F18" i="12"/>
  <c r="E18" i="12"/>
  <c r="L17" i="12"/>
  <c r="K17" i="12"/>
  <c r="J17" i="12"/>
  <c r="I17" i="12"/>
  <c r="H17" i="12"/>
  <c r="G17" i="12"/>
  <c r="F17" i="12"/>
  <c r="E17" i="12"/>
  <c r="L16" i="12"/>
  <c r="K16" i="12"/>
  <c r="J16" i="12"/>
  <c r="I16" i="12"/>
  <c r="H16" i="12"/>
  <c r="G16" i="12"/>
  <c r="F16" i="12"/>
  <c r="E16" i="12"/>
  <c r="L15" i="12"/>
  <c r="K15" i="12"/>
  <c r="J15" i="12"/>
  <c r="I15" i="12"/>
  <c r="H15" i="12"/>
  <c r="G15" i="12"/>
  <c r="F15" i="12"/>
  <c r="E15" i="12"/>
  <c r="L14" i="12"/>
  <c r="K14" i="12"/>
  <c r="J14" i="12"/>
  <c r="I14" i="12"/>
  <c r="H14" i="12"/>
  <c r="G14" i="12"/>
  <c r="F14" i="12"/>
  <c r="E14" i="12"/>
  <c r="L13" i="12"/>
  <c r="K13" i="12"/>
  <c r="J13" i="12"/>
  <c r="I13" i="12"/>
  <c r="H13" i="12"/>
  <c r="G13" i="12"/>
  <c r="F13" i="12"/>
  <c r="E13" i="12"/>
  <c r="L12" i="12"/>
  <c r="K12" i="12"/>
  <c r="J12" i="12"/>
  <c r="I12" i="12"/>
  <c r="H12" i="12"/>
  <c r="G12" i="12"/>
  <c r="F12" i="12"/>
  <c r="E12" i="12"/>
  <c r="L11" i="12"/>
  <c r="K11" i="12"/>
  <c r="J11" i="12"/>
  <c r="I11" i="12"/>
  <c r="H11" i="12"/>
  <c r="G11" i="12"/>
  <c r="F11" i="12"/>
  <c r="E11" i="12"/>
  <c r="L10" i="12"/>
  <c r="K10" i="12"/>
  <c r="J10" i="12"/>
  <c r="I10" i="12"/>
  <c r="H10" i="12"/>
  <c r="G10" i="12"/>
  <c r="F10" i="12"/>
  <c r="E10" i="12"/>
  <c r="L9" i="12"/>
  <c r="K29" i="12" s="1"/>
  <c r="K9" i="12"/>
  <c r="J9" i="12"/>
  <c r="I9" i="12"/>
  <c r="I29" i="12" s="1"/>
  <c r="H9" i="12"/>
  <c r="G9" i="12"/>
  <c r="F9" i="12"/>
  <c r="E9" i="12"/>
  <c r="E29" i="12" s="1"/>
  <c r="K28" i="11"/>
  <c r="I28" i="11"/>
  <c r="G28" i="11"/>
  <c r="E28" i="11"/>
  <c r="K27" i="11"/>
  <c r="I27" i="11"/>
  <c r="G27" i="11"/>
  <c r="E27" i="11"/>
  <c r="K26" i="11"/>
  <c r="I26" i="11"/>
  <c r="G26" i="11"/>
  <c r="E26" i="11"/>
  <c r="K25" i="11"/>
  <c r="I25" i="11"/>
  <c r="G25" i="11"/>
  <c r="E25" i="11"/>
  <c r="K24" i="11"/>
  <c r="I24" i="11"/>
  <c r="G24" i="11"/>
  <c r="E24" i="11"/>
  <c r="K23" i="11"/>
  <c r="I23" i="11"/>
  <c r="G23" i="11"/>
  <c r="E23" i="11"/>
  <c r="K22" i="11"/>
  <c r="I22" i="11"/>
  <c r="G22" i="11"/>
  <c r="E22" i="11"/>
  <c r="L21" i="11"/>
  <c r="K21" i="11"/>
  <c r="J21" i="11"/>
  <c r="I21" i="11"/>
  <c r="H21" i="11"/>
  <c r="G21" i="11"/>
  <c r="F21" i="11"/>
  <c r="E21" i="11"/>
  <c r="L20" i="11"/>
  <c r="K20" i="11"/>
  <c r="J20" i="11"/>
  <c r="I20" i="11"/>
  <c r="H20" i="11"/>
  <c r="G20" i="11"/>
  <c r="F20" i="11"/>
  <c r="E20" i="11"/>
  <c r="L19" i="11"/>
  <c r="K19" i="11"/>
  <c r="J19" i="11"/>
  <c r="I19" i="11"/>
  <c r="H19" i="11"/>
  <c r="G19" i="11"/>
  <c r="F19" i="11"/>
  <c r="E19" i="11"/>
  <c r="L18" i="11"/>
  <c r="K18" i="11"/>
  <c r="J18" i="11"/>
  <c r="I18" i="11"/>
  <c r="H18" i="11"/>
  <c r="G18" i="11"/>
  <c r="F18" i="11"/>
  <c r="E18" i="11"/>
  <c r="L17" i="11"/>
  <c r="K17" i="11"/>
  <c r="J17" i="11"/>
  <c r="I17" i="11"/>
  <c r="H17" i="11"/>
  <c r="G17" i="11"/>
  <c r="F17" i="11"/>
  <c r="E17" i="11"/>
  <c r="L16" i="11"/>
  <c r="K16" i="11"/>
  <c r="J16" i="11"/>
  <c r="I16" i="11"/>
  <c r="H16" i="11"/>
  <c r="G16" i="11"/>
  <c r="F16" i="11"/>
  <c r="E16" i="11"/>
  <c r="L15" i="11"/>
  <c r="K15" i="11"/>
  <c r="J15" i="11"/>
  <c r="I15" i="11"/>
  <c r="H15" i="11"/>
  <c r="G15" i="11"/>
  <c r="F15" i="11"/>
  <c r="E15" i="11"/>
  <c r="L14" i="11"/>
  <c r="K14" i="11"/>
  <c r="J14" i="11"/>
  <c r="I14" i="11"/>
  <c r="H14" i="11"/>
  <c r="G14" i="11"/>
  <c r="F14" i="11"/>
  <c r="E14" i="11"/>
  <c r="L13" i="11"/>
  <c r="K13" i="11"/>
  <c r="J13" i="11"/>
  <c r="I13" i="11"/>
  <c r="H13" i="11"/>
  <c r="G13" i="11"/>
  <c r="F13" i="11"/>
  <c r="E13" i="11"/>
  <c r="L12" i="11"/>
  <c r="K12" i="11"/>
  <c r="J12" i="11"/>
  <c r="I12" i="11"/>
  <c r="H12" i="11"/>
  <c r="G12" i="11"/>
  <c r="F12" i="11"/>
  <c r="E12" i="11"/>
  <c r="L11" i="11"/>
  <c r="K11" i="11"/>
  <c r="J11" i="11"/>
  <c r="I11" i="11"/>
  <c r="H11" i="11"/>
  <c r="G11" i="11"/>
  <c r="F11" i="11"/>
  <c r="E11" i="11"/>
  <c r="L10" i="11"/>
  <c r="K10" i="11"/>
  <c r="J10" i="11"/>
  <c r="I10" i="11"/>
  <c r="H10" i="11"/>
  <c r="G10" i="11"/>
  <c r="F10" i="11"/>
  <c r="E10" i="11"/>
  <c r="L9" i="11"/>
  <c r="K9" i="11"/>
  <c r="K29" i="11" s="1"/>
  <c r="J9" i="11"/>
  <c r="I9" i="11"/>
  <c r="I29" i="11" s="1"/>
  <c r="H9" i="11"/>
  <c r="G9" i="11"/>
  <c r="G29" i="11" s="1"/>
  <c r="F9" i="11"/>
  <c r="E9" i="11"/>
  <c r="E29" i="11" s="1"/>
  <c r="K28" i="10"/>
  <c r="I28" i="10"/>
  <c r="G28" i="10"/>
  <c r="E28" i="10"/>
  <c r="K27" i="10"/>
  <c r="I27" i="10"/>
  <c r="G27" i="10"/>
  <c r="E27" i="10"/>
  <c r="K26" i="10"/>
  <c r="I26" i="10"/>
  <c r="G26" i="10"/>
  <c r="E26" i="10"/>
  <c r="K25" i="10"/>
  <c r="I25" i="10"/>
  <c r="G25" i="10"/>
  <c r="E25" i="10"/>
  <c r="K24" i="10"/>
  <c r="I24" i="10"/>
  <c r="G24" i="10"/>
  <c r="E24" i="10"/>
  <c r="K23" i="10"/>
  <c r="I23" i="10"/>
  <c r="G23" i="10"/>
  <c r="E23" i="10"/>
  <c r="K22" i="10"/>
  <c r="I22" i="10"/>
  <c r="G22" i="10"/>
  <c r="E22" i="10"/>
  <c r="L21" i="10"/>
  <c r="K21" i="10"/>
  <c r="J21" i="10"/>
  <c r="I21" i="10"/>
  <c r="H21" i="10"/>
  <c r="G21" i="10"/>
  <c r="F21" i="10"/>
  <c r="E21" i="10"/>
  <c r="L20" i="10"/>
  <c r="K20" i="10"/>
  <c r="J20" i="10"/>
  <c r="I20" i="10"/>
  <c r="H20" i="10"/>
  <c r="G20" i="10"/>
  <c r="F20" i="10"/>
  <c r="E20" i="10"/>
  <c r="L19" i="10"/>
  <c r="K19" i="10"/>
  <c r="J19" i="10"/>
  <c r="I19" i="10"/>
  <c r="H19" i="10"/>
  <c r="G19" i="10"/>
  <c r="F19" i="10"/>
  <c r="E19" i="10"/>
  <c r="L18" i="10"/>
  <c r="K18" i="10"/>
  <c r="J18" i="10"/>
  <c r="I18" i="10"/>
  <c r="H18" i="10"/>
  <c r="G18" i="10"/>
  <c r="F18" i="10"/>
  <c r="E18" i="10"/>
  <c r="L17" i="10"/>
  <c r="K17" i="10"/>
  <c r="J17" i="10"/>
  <c r="I17" i="10"/>
  <c r="H17" i="10"/>
  <c r="G17" i="10"/>
  <c r="F17" i="10"/>
  <c r="E17" i="10"/>
  <c r="L16" i="10"/>
  <c r="K16" i="10"/>
  <c r="J16" i="10"/>
  <c r="I16" i="10"/>
  <c r="H16" i="10"/>
  <c r="G16" i="10"/>
  <c r="F16" i="10"/>
  <c r="E16" i="10"/>
  <c r="L15" i="10"/>
  <c r="K15" i="10"/>
  <c r="J15" i="10"/>
  <c r="I15" i="10"/>
  <c r="H15" i="10"/>
  <c r="G15" i="10"/>
  <c r="F15" i="10"/>
  <c r="E15" i="10"/>
  <c r="L14" i="10"/>
  <c r="K14" i="10"/>
  <c r="J14" i="10"/>
  <c r="I14" i="10"/>
  <c r="H14" i="10"/>
  <c r="G14" i="10"/>
  <c r="F14" i="10"/>
  <c r="E14" i="10"/>
  <c r="L13" i="10"/>
  <c r="K13" i="10"/>
  <c r="J13" i="10"/>
  <c r="I13" i="10"/>
  <c r="H13" i="10"/>
  <c r="G13" i="10"/>
  <c r="F13" i="10"/>
  <c r="E13" i="10"/>
  <c r="L12" i="10"/>
  <c r="K12" i="10"/>
  <c r="J12" i="10"/>
  <c r="I12" i="10"/>
  <c r="H12" i="10"/>
  <c r="G12" i="10"/>
  <c r="F12" i="10"/>
  <c r="E12" i="10"/>
  <c r="L11" i="10"/>
  <c r="K11" i="10"/>
  <c r="J11" i="10"/>
  <c r="I11" i="10"/>
  <c r="H11" i="10"/>
  <c r="G11" i="10"/>
  <c r="F11" i="10"/>
  <c r="E11" i="10"/>
  <c r="L10" i="10"/>
  <c r="K10" i="10"/>
  <c r="J10" i="10"/>
  <c r="I10" i="10"/>
  <c r="H10" i="10"/>
  <c r="G10" i="10"/>
  <c r="F10" i="10"/>
  <c r="E10" i="10"/>
  <c r="L9" i="10"/>
  <c r="K9" i="10"/>
  <c r="J9" i="10"/>
  <c r="I9" i="10"/>
  <c r="H9" i="10"/>
  <c r="G9" i="10"/>
  <c r="F9" i="10"/>
  <c r="E9" i="10"/>
  <c r="A58" i="7"/>
  <c r="A56" i="7"/>
  <c r="A54" i="7"/>
  <c r="A51" i="7"/>
  <c r="A50" i="7"/>
  <c r="A49" i="7"/>
  <c r="A58" i="6"/>
  <c r="A56" i="6"/>
  <c r="A54" i="6"/>
  <c r="A51" i="6"/>
  <c r="A50" i="6"/>
  <c r="A49" i="6"/>
  <c r="A58" i="5"/>
  <c r="A56" i="5"/>
  <c r="A54" i="5"/>
  <c r="A51" i="5"/>
  <c r="A50" i="5"/>
  <c r="A49" i="5"/>
  <c r="A58" i="1"/>
  <c r="A56" i="1"/>
  <c r="A54" i="1"/>
  <c r="A51" i="1"/>
  <c r="A50" i="1"/>
  <c r="A49" i="1"/>
  <c r="G29" i="10" l="1"/>
  <c r="K29" i="10"/>
  <c r="E29" i="10"/>
  <c r="I29" i="10"/>
  <c r="G29" i="12"/>
  <c r="E29" i="13"/>
  <c r="G29" i="13"/>
  <c r="K29" i="13"/>
  <c r="N19" i="1" l="1"/>
  <c r="O19" i="1"/>
  <c r="N19" i="5"/>
  <c r="O19" i="5"/>
  <c r="N19" i="6"/>
  <c r="O19" i="6"/>
  <c r="N19" i="7"/>
  <c r="O19" i="7"/>
  <c r="N21" i="13" l="1"/>
  <c r="N20" i="13"/>
  <c r="E51" i="15" s="1"/>
  <c r="N19" i="13"/>
  <c r="N18" i="13"/>
  <c r="N17" i="13"/>
  <c r="N16" i="13"/>
  <c r="N15" i="13"/>
  <c r="N14" i="13"/>
  <c r="N13" i="13"/>
  <c r="N12" i="13"/>
  <c r="N11" i="13"/>
  <c r="N10" i="13"/>
  <c r="N9" i="13"/>
  <c r="M27" i="13"/>
  <c r="M25" i="13"/>
  <c r="M24" i="13"/>
  <c r="M23" i="13"/>
  <c r="M22" i="13"/>
  <c r="M21" i="13"/>
  <c r="M20" i="13"/>
  <c r="D51" i="15" s="1"/>
  <c r="M19" i="13"/>
  <c r="M18" i="13"/>
  <c r="M17" i="13"/>
  <c r="M16" i="13"/>
  <c r="M15" i="13"/>
  <c r="M14" i="13"/>
  <c r="M13" i="13"/>
  <c r="M12" i="13"/>
  <c r="M11" i="13"/>
  <c r="M10" i="13"/>
  <c r="M9" i="13"/>
  <c r="C3" i="13"/>
  <c r="C3" i="9"/>
  <c r="D5" i="1" s="1"/>
  <c r="D43" i="1" s="1"/>
  <c r="C3" i="10"/>
  <c r="C30" i="10" s="1"/>
  <c r="C3" i="11"/>
  <c r="C30" i="11" s="1"/>
  <c r="C3" i="12"/>
  <c r="C30" i="12" s="1"/>
  <c r="N21" i="12"/>
  <c r="N20" i="12"/>
  <c r="N19" i="12"/>
  <c r="N18" i="12"/>
  <c r="N17" i="12"/>
  <c r="N16" i="12"/>
  <c r="N15" i="12"/>
  <c r="N14" i="12"/>
  <c r="N13" i="12"/>
  <c r="N12" i="12"/>
  <c r="N11" i="12"/>
  <c r="N10" i="12"/>
  <c r="N9" i="12"/>
  <c r="M27" i="12"/>
  <c r="M25" i="12"/>
  <c r="M24" i="12"/>
  <c r="M23" i="12"/>
  <c r="M22" i="12"/>
  <c r="M21" i="12"/>
  <c r="M20" i="12"/>
  <c r="M19" i="12"/>
  <c r="M18" i="12"/>
  <c r="M17" i="12"/>
  <c r="M16" i="12"/>
  <c r="M15" i="12"/>
  <c r="M14" i="12"/>
  <c r="M13" i="12"/>
  <c r="M12" i="12"/>
  <c r="M11" i="12"/>
  <c r="M10" i="12"/>
  <c r="M9" i="12"/>
  <c r="D21" i="11"/>
  <c r="N21" i="11" s="1"/>
  <c r="D20" i="11"/>
  <c r="N20" i="11" s="1"/>
  <c r="D19" i="11"/>
  <c r="N19" i="11" s="1"/>
  <c r="D18" i="11"/>
  <c r="N18" i="11" s="1"/>
  <c r="D17" i="11"/>
  <c r="N17" i="11" s="1"/>
  <c r="D16" i="11"/>
  <c r="N16" i="11" s="1"/>
  <c r="D15" i="11"/>
  <c r="N15" i="11" s="1"/>
  <c r="D14" i="11"/>
  <c r="N14" i="11" s="1"/>
  <c r="D13" i="11"/>
  <c r="N13" i="11" s="1"/>
  <c r="D12" i="11"/>
  <c r="N12" i="11" s="1"/>
  <c r="D11" i="11"/>
  <c r="N11" i="11" s="1"/>
  <c r="D10" i="11"/>
  <c r="N10" i="11" s="1"/>
  <c r="D9" i="11"/>
  <c r="N9" i="11" s="1"/>
  <c r="C27" i="11"/>
  <c r="M27" i="11" s="1"/>
  <c r="C25" i="11"/>
  <c r="M25" i="11" s="1"/>
  <c r="C24" i="11"/>
  <c r="M24" i="11" s="1"/>
  <c r="C23" i="11"/>
  <c r="M23" i="11" s="1"/>
  <c r="C22" i="11"/>
  <c r="M22" i="11" s="1"/>
  <c r="C21" i="11"/>
  <c r="M21" i="11" s="1"/>
  <c r="C20" i="11"/>
  <c r="M20" i="11" s="1"/>
  <c r="C19" i="11"/>
  <c r="M19" i="11" s="1"/>
  <c r="C18" i="11"/>
  <c r="M18" i="11" s="1"/>
  <c r="C17" i="11"/>
  <c r="M17" i="11" s="1"/>
  <c r="C16" i="11"/>
  <c r="M16" i="11" s="1"/>
  <c r="C15" i="11"/>
  <c r="M15" i="11" s="1"/>
  <c r="C14" i="11"/>
  <c r="M14" i="11" s="1"/>
  <c r="C13" i="11"/>
  <c r="M13" i="11" s="1"/>
  <c r="C12" i="11"/>
  <c r="M12" i="11" s="1"/>
  <c r="C11" i="11"/>
  <c r="M11" i="11" s="1"/>
  <c r="C10" i="11"/>
  <c r="M10" i="11" s="1"/>
  <c r="C9" i="11"/>
  <c r="M9" i="11" s="1"/>
  <c r="C2" i="13"/>
  <c r="D4" i="15" s="1"/>
  <c r="C2" i="12"/>
  <c r="C2" i="11"/>
  <c r="C2" i="10"/>
  <c r="D4" i="1" s="1"/>
  <c r="C2" i="9"/>
  <c r="D4" i="2" s="1"/>
  <c r="D21" i="10"/>
  <c r="N21" i="10" s="1"/>
  <c r="D20" i="10"/>
  <c r="N20" i="10" s="1"/>
  <c r="D19" i="10"/>
  <c r="N19" i="10" s="1"/>
  <c r="D18" i="10"/>
  <c r="N18" i="10" s="1"/>
  <c r="D17" i="10"/>
  <c r="N17" i="10" s="1"/>
  <c r="D16" i="10"/>
  <c r="N16" i="10" s="1"/>
  <c r="D15" i="10"/>
  <c r="N15" i="10" s="1"/>
  <c r="D14" i="10"/>
  <c r="N14" i="10" s="1"/>
  <c r="D13" i="10"/>
  <c r="N13" i="10" s="1"/>
  <c r="D12" i="10"/>
  <c r="N12" i="10" s="1"/>
  <c r="D11" i="10"/>
  <c r="N11" i="10" s="1"/>
  <c r="D10" i="10"/>
  <c r="N10" i="10" s="1"/>
  <c r="D9" i="10"/>
  <c r="N9" i="10" s="1"/>
  <c r="C27" i="10"/>
  <c r="M27" i="10" s="1"/>
  <c r="C25" i="10"/>
  <c r="M25" i="10" s="1"/>
  <c r="C24" i="10"/>
  <c r="M24" i="10" s="1"/>
  <c r="C23" i="10"/>
  <c r="M23" i="10" s="1"/>
  <c r="C22" i="10"/>
  <c r="M22" i="10" s="1"/>
  <c r="C21" i="10"/>
  <c r="M21" i="10" s="1"/>
  <c r="C20" i="10"/>
  <c r="M20" i="10" s="1"/>
  <c r="C19" i="10"/>
  <c r="M19" i="10" s="1"/>
  <c r="C18" i="10"/>
  <c r="M18" i="10" s="1"/>
  <c r="C17" i="10"/>
  <c r="M17" i="10" s="1"/>
  <c r="C16" i="10"/>
  <c r="M16" i="10" s="1"/>
  <c r="C15" i="10"/>
  <c r="M15" i="10" s="1"/>
  <c r="C14" i="10"/>
  <c r="M14" i="10" s="1"/>
  <c r="C13" i="10"/>
  <c r="M13" i="10" s="1"/>
  <c r="C12" i="10"/>
  <c r="M12" i="10" s="1"/>
  <c r="C11" i="10"/>
  <c r="M11" i="10" s="1"/>
  <c r="C10" i="10"/>
  <c r="M10" i="10" s="1"/>
  <c r="C9" i="10"/>
  <c r="M9" i="10" s="1"/>
  <c r="D28" i="15" l="1"/>
  <c r="O33" i="15"/>
  <c r="O28" i="15"/>
  <c r="O38" i="15"/>
  <c r="D49" i="15"/>
  <c r="C30" i="13"/>
  <c r="D5" i="15"/>
  <c r="D43" i="15" s="1"/>
  <c r="E50" i="15"/>
  <c r="D22" i="15"/>
  <c r="D50" i="15"/>
  <c r="E54" i="15"/>
  <c r="D33" i="15"/>
  <c r="E49" i="15"/>
  <c r="F27" i="2"/>
  <c r="G27" i="2"/>
  <c r="H27" i="2"/>
  <c r="I27" i="2"/>
  <c r="J27" i="2"/>
  <c r="J41" i="2" s="1"/>
  <c r="K27" i="2"/>
  <c r="L27" i="2"/>
  <c r="L41" i="2" s="1"/>
  <c r="M27" i="2"/>
  <c r="D21" i="9"/>
  <c r="D20" i="9"/>
  <c r="D19" i="9"/>
  <c r="D18" i="9"/>
  <c r="D17" i="9"/>
  <c r="D16" i="9"/>
  <c r="D15" i="9"/>
  <c r="D14" i="9"/>
  <c r="D13" i="9"/>
  <c r="D12" i="9"/>
  <c r="D11" i="9"/>
  <c r="D10" i="9"/>
  <c r="D9" i="9"/>
  <c r="C27" i="9"/>
  <c r="C25" i="9"/>
  <c r="C24" i="9"/>
  <c r="C23" i="9"/>
  <c r="C22" i="9"/>
  <c r="C21" i="9"/>
  <c r="C20" i="9"/>
  <c r="C19" i="9"/>
  <c r="C18" i="9"/>
  <c r="C17" i="9"/>
  <c r="C16" i="9"/>
  <c r="C15" i="9"/>
  <c r="C14" i="9"/>
  <c r="C13" i="9"/>
  <c r="C12" i="9"/>
  <c r="C11" i="9"/>
  <c r="C10" i="9"/>
  <c r="C9" i="9"/>
  <c r="M6" i="14"/>
  <c r="K6" i="14"/>
  <c r="E6" i="14"/>
  <c r="C6" i="14"/>
  <c r="C30" i="14"/>
  <c r="J1" i="14"/>
  <c r="H1" i="14"/>
  <c r="N19" i="2"/>
  <c r="O19" i="2"/>
  <c r="F41" i="2" l="1"/>
  <c r="N41" i="2" s="1"/>
  <c r="L21" i="9"/>
  <c r="L20" i="9"/>
  <c r="L19" i="9"/>
  <c r="L18" i="9"/>
  <c r="L17" i="9"/>
  <c r="L16" i="9"/>
  <c r="L15" i="9"/>
  <c r="L14" i="9"/>
  <c r="L13" i="9"/>
  <c r="L12" i="9"/>
  <c r="L11" i="9"/>
  <c r="L10" i="9"/>
  <c r="K28" i="9"/>
  <c r="K27" i="9"/>
  <c r="K26" i="9"/>
  <c r="K25" i="9"/>
  <c r="K24" i="9"/>
  <c r="K23" i="9"/>
  <c r="K22" i="9"/>
  <c r="K21" i="9"/>
  <c r="K20" i="9"/>
  <c r="K19" i="9"/>
  <c r="K18" i="9"/>
  <c r="K17" i="9"/>
  <c r="K16" i="9"/>
  <c r="K15" i="9"/>
  <c r="K14" i="9"/>
  <c r="K13" i="9"/>
  <c r="K12" i="9"/>
  <c r="K11" i="9"/>
  <c r="K10" i="9"/>
  <c r="K9" i="9"/>
  <c r="L9" i="9"/>
  <c r="J21" i="9"/>
  <c r="J20" i="9"/>
  <c r="J19" i="9"/>
  <c r="J18" i="9"/>
  <c r="J17" i="9"/>
  <c r="J16" i="9"/>
  <c r="J15" i="9"/>
  <c r="J14" i="9"/>
  <c r="J13" i="9"/>
  <c r="J12" i="9"/>
  <c r="J11" i="9"/>
  <c r="J10" i="9"/>
  <c r="I28" i="9"/>
  <c r="I27" i="9"/>
  <c r="I26" i="9"/>
  <c r="I25" i="9"/>
  <c r="I24" i="9"/>
  <c r="I23" i="9"/>
  <c r="I22" i="9"/>
  <c r="I21" i="9"/>
  <c r="I20" i="9"/>
  <c r="I19" i="9"/>
  <c r="I18" i="9"/>
  <c r="I17" i="9"/>
  <c r="I16" i="9"/>
  <c r="I15" i="9"/>
  <c r="I14" i="9"/>
  <c r="I13" i="9"/>
  <c r="I12" i="9"/>
  <c r="I11" i="9"/>
  <c r="I10" i="9"/>
  <c r="J9" i="9"/>
  <c r="I9" i="9"/>
  <c r="G28" i="9"/>
  <c r="G27" i="9"/>
  <c r="G26" i="9"/>
  <c r="G25" i="9"/>
  <c r="G24" i="9"/>
  <c r="G23" i="9"/>
  <c r="G22" i="9"/>
  <c r="H21" i="9"/>
  <c r="G21" i="9"/>
  <c r="H20" i="9"/>
  <c r="G20" i="9"/>
  <c r="H19" i="9"/>
  <c r="G19" i="9"/>
  <c r="H18" i="9"/>
  <c r="G18" i="9"/>
  <c r="H17" i="9"/>
  <c r="G17" i="9"/>
  <c r="H16" i="9"/>
  <c r="G16" i="9"/>
  <c r="H15" i="9"/>
  <c r="G15" i="9"/>
  <c r="H14" i="9"/>
  <c r="G14" i="9"/>
  <c r="H13" i="9"/>
  <c r="G13" i="9"/>
  <c r="H12" i="9"/>
  <c r="G12" i="9"/>
  <c r="H11" i="9"/>
  <c r="G11" i="9"/>
  <c r="H10" i="9"/>
  <c r="G10" i="9"/>
  <c r="H9" i="9"/>
  <c r="G9" i="9"/>
  <c r="E28" i="9"/>
  <c r="E27" i="9"/>
  <c r="E26" i="9"/>
  <c r="E25" i="9"/>
  <c r="E24" i="9"/>
  <c r="E23" i="9"/>
  <c r="E22" i="9"/>
  <c r="E21" i="9"/>
  <c r="E20" i="9"/>
  <c r="E19" i="9"/>
  <c r="E18" i="9"/>
  <c r="E17" i="9"/>
  <c r="E16" i="9"/>
  <c r="E15" i="9"/>
  <c r="E14" i="9"/>
  <c r="E13" i="9"/>
  <c r="E12" i="9"/>
  <c r="E11" i="9"/>
  <c r="E10" i="9"/>
  <c r="F21" i="9"/>
  <c r="F20" i="9"/>
  <c r="F19" i="9"/>
  <c r="F18" i="9"/>
  <c r="F17" i="9"/>
  <c r="F16" i="9"/>
  <c r="F15" i="9"/>
  <c r="F14" i="9"/>
  <c r="F13" i="9"/>
  <c r="F12" i="9"/>
  <c r="F11" i="9"/>
  <c r="F10" i="9"/>
  <c r="F9" i="9"/>
  <c r="E9" i="9"/>
  <c r="M13" i="9" l="1"/>
  <c r="M17" i="9"/>
  <c r="M21" i="9"/>
  <c r="N10" i="9"/>
  <c r="N15" i="9"/>
  <c r="M15" i="9"/>
  <c r="M23" i="9"/>
  <c r="N12" i="9"/>
  <c r="N16" i="9"/>
  <c r="N20" i="9"/>
  <c r="M12" i="9"/>
  <c r="M16" i="9"/>
  <c r="M20" i="9"/>
  <c r="M24" i="9"/>
  <c r="N14" i="9"/>
  <c r="N18" i="9"/>
  <c r="M10" i="9"/>
  <c r="M14" i="9"/>
  <c r="M18" i="9"/>
  <c r="M22" i="9"/>
  <c r="N19" i="9"/>
  <c r="N9" i="9"/>
  <c r="N13" i="9"/>
  <c r="N17" i="9"/>
  <c r="N21" i="9"/>
  <c r="M25" i="9"/>
  <c r="N11" i="9"/>
  <c r="M11" i="9"/>
  <c r="M19" i="9"/>
  <c r="M27" i="9"/>
  <c r="E21" i="1" l="1"/>
  <c r="D21" i="1"/>
  <c r="E21" i="5"/>
  <c r="D21" i="5"/>
  <c r="E21" i="6"/>
  <c r="D21" i="6"/>
  <c r="E21" i="7"/>
  <c r="D21" i="7"/>
  <c r="C1" i="14" l="1"/>
  <c r="C7" i="8" l="1"/>
  <c r="C8" i="8"/>
  <c r="L1" i="14" l="1"/>
  <c r="I28" i="14" s="1"/>
  <c r="I26" i="14" s="1"/>
  <c r="I29" i="14" s="1"/>
  <c r="I31" i="14" s="1"/>
  <c r="O3" i="5"/>
  <c r="O3" i="1"/>
  <c r="O3" i="7"/>
  <c r="O3" i="6"/>
  <c r="D34" i="7"/>
  <c r="D29" i="7"/>
  <c r="K28" i="14" l="1"/>
  <c r="G28" i="14"/>
  <c r="G26" i="14" s="1"/>
  <c r="M28" i="14"/>
  <c r="E28" i="14"/>
  <c r="E26" i="14" s="1"/>
  <c r="C28" i="14"/>
  <c r="C26" i="14" s="1"/>
  <c r="D5" i="5"/>
  <c r="D43" i="5" s="1"/>
  <c r="D4" i="5"/>
  <c r="D5" i="6"/>
  <c r="D43" i="6" s="1"/>
  <c r="D4" i="6"/>
  <c r="D5" i="7"/>
  <c r="D43" i="7" s="1"/>
  <c r="D4" i="7"/>
  <c r="D40" i="7"/>
  <c r="D36" i="7"/>
  <c r="D35" i="7"/>
  <c r="D31" i="7"/>
  <c r="E30" i="7"/>
  <c r="D30" i="7"/>
  <c r="E29" i="7"/>
  <c r="E26" i="7"/>
  <c r="D26" i="7"/>
  <c r="E25" i="7"/>
  <c r="D25" i="7"/>
  <c r="E24" i="7"/>
  <c r="D24" i="7"/>
  <c r="E23" i="7"/>
  <c r="D23" i="7"/>
  <c r="E20" i="7"/>
  <c r="D20" i="7"/>
  <c r="E19" i="7"/>
  <c r="D19" i="7"/>
  <c r="E18" i="7"/>
  <c r="D18" i="7"/>
  <c r="E17" i="7"/>
  <c r="D17" i="7"/>
  <c r="E16" i="7"/>
  <c r="D16" i="7"/>
  <c r="D40" i="6"/>
  <c r="D36" i="6"/>
  <c r="D35" i="6"/>
  <c r="D34" i="6"/>
  <c r="D31" i="6"/>
  <c r="E30" i="6"/>
  <c r="D30" i="6"/>
  <c r="E29" i="6"/>
  <c r="D29" i="6"/>
  <c r="E26" i="6"/>
  <c r="D26" i="6"/>
  <c r="E25" i="6"/>
  <c r="D25" i="6"/>
  <c r="E24" i="6"/>
  <c r="D24" i="6"/>
  <c r="E23" i="6"/>
  <c r="D23" i="6"/>
  <c r="E20" i="6"/>
  <c r="D20" i="6"/>
  <c r="E19" i="6"/>
  <c r="D19" i="6"/>
  <c r="E18" i="6"/>
  <c r="D18" i="6"/>
  <c r="E17" i="6"/>
  <c r="D17" i="6"/>
  <c r="E16" i="6"/>
  <c r="D16" i="6"/>
  <c r="D40" i="5"/>
  <c r="D36" i="5"/>
  <c r="D35" i="5"/>
  <c r="D34" i="5"/>
  <c r="D31" i="5"/>
  <c r="E30" i="5"/>
  <c r="D30" i="5"/>
  <c r="E29" i="5"/>
  <c r="D29" i="5"/>
  <c r="E27" i="5"/>
  <c r="E26" i="5"/>
  <c r="D26" i="5"/>
  <c r="E25" i="5"/>
  <c r="D25" i="5"/>
  <c r="E24" i="5"/>
  <c r="D24" i="5"/>
  <c r="E23" i="5"/>
  <c r="D23" i="5"/>
  <c r="E20" i="5"/>
  <c r="D20" i="5"/>
  <c r="E19" i="5"/>
  <c r="D19" i="5"/>
  <c r="E18" i="5"/>
  <c r="D18" i="5"/>
  <c r="E17" i="5"/>
  <c r="D17" i="5"/>
  <c r="E16" i="5"/>
  <c r="D16" i="5"/>
  <c r="D40" i="1"/>
  <c r="D36" i="1"/>
  <c r="D35" i="1"/>
  <c r="D34" i="1"/>
  <c r="D31" i="1"/>
  <c r="E30" i="1"/>
  <c r="D30" i="1"/>
  <c r="E29" i="1"/>
  <c r="D29" i="1"/>
  <c r="E27" i="1"/>
  <c r="E26" i="1"/>
  <c r="D26" i="1"/>
  <c r="E25" i="1"/>
  <c r="D25" i="1"/>
  <c r="E24" i="1"/>
  <c r="D24" i="1"/>
  <c r="E23" i="1"/>
  <c r="D23" i="1"/>
  <c r="E20" i="1"/>
  <c r="D20" i="1"/>
  <c r="E19" i="1"/>
  <c r="D19" i="1"/>
  <c r="E18" i="1"/>
  <c r="D18" i="1"/>
  <c r="E17" i="1"/>
  <c r="D17" i="1"/>
  <c r="E16" i="1"/>
  <c r="D16" i="1"/>
  <c r="C1" i="9"/>
  <c r="D1" i="2"/>
  <c r="C1" i="10"/>
  <c r="D1" i="1"/>
  <c r="G32" i="10"/>
  <c r="M2" i="10"/>
  <c r="N1" i="10"/>
  <c r="K26" i="14" l="1"/>
  <c r="C26" i="13" s="1"/>
  <c r="C28" i="13"/>
  <c r="M26" i="14"/>
  <c r="C26" i="16" s="1"/>
  <c r="M26" i="16" s="1"/>
  <c r="C28" i="16"/>
  <c r="M28" i="16" s="1"/>
  <c r="D41" i="15" s="1"/>
  <c r="M28" i="13"/>
  <c r="E58" i="15" s="1"/>
  <c r="C28" i="10"/>
  <c r="M28" i="10" s="1"/>
  <c r="D41" i="1" s="1"/>
  <c r="C28" i="11"/>
  <c r="M28" i="11" s="1"/>
  <c r="D41" i="5" s="1"/>
  <c r="C28" i="9"/>
  <c r="M28" i="12"/>
  <c r="D28" i="1"/>
  <c r="D27" i="5"/>
  <c r="D28" i="7"/>
  <c r="D28" i="5"/>
  <c r="D33" i="1"/>
  <c r="D33" i="7"/>
  <c r="D28" i="6"/>
  <c r="D33" i="6"/>
  <c r="D33" i="5"/>
  <c r="D22" i="5"/>
  <c r="C29" i="16" l="1"/>
  <c r="C32" i="16" s="1"/>
  <c r="D39" i="15"/>
  <c r="M29" i="16"/>
  <c r="M32" i="16" s="1"/>
  <c r="C29" i="14"/>
  <c r="C31" i="14" s="1"/>
  <c r="C26" i="9"/>
  <c r="C26" i="10"/>
  <c r="E29" i="14"/>
  <c r="E31" i="14" s="1"/>
  <c r="K29" i="14"/>
  <c r="K31" i="14" s="1"/>
  <c r="G29" i="14"/>
  <c r="G31" i="14" s="1"/>
  <c r="C26" i="11"/>
  <c r="M29" i="14"/>
  <c r="M31" i="14" s="1"/>
  <c r="D27" i="1"/>
  <c r="D2" i="2"/>
  <c r="M26" i="10" l="1"/>
  <c r="M29" i="10" s="1"/>
  <c r="M32" i="10" s="1"/>
  <c r="C29" i="10"/>
  <c r="C32" i="10" s="1"/>
  <c r="M26" i="13"/>
  <c r="C29" i="13"/>
  <c r="C32" i="13" s="1"/>
  <c r="C29" i="12"/>
  <c r="C32" i="12" s="1"/>
  <c r="M26" i="12"/>
  <c r="M29" i="12" s="1"/>
  <c r="M32" i="12" s="1"/>
  <c r="M26" i="11"/>
  <c r="M29" i="11" s="1"/>
  <c r="M32" i="11" s="1"/>
  <c r="C29" i="11"/>
  <c r="C32" i="11" s="1"/>
  <c r="D22" i="1"/>
  <c r="D3" i="7"/>
  <c r="D2" i="7"/>
  <c r="C1" i="12"/>
  <c r="D3" i="6"/>
  <c r="D2" i="6"/>
  <c r="D1" i="5"/>
  <c r="D3" i="5"/>
  <c r="D2" i="5"/>
  <c r="D3" i="1"/>
  <c r="D2" i="1"/>
  <c r="D3" i="2"/>
  <c r="M29" i="13" l="1"/>
  <c r="M32" i="13" s="1"/>
  <c r="C1" i="13"/>
  <c r="G32" i="13"/>
  <c r="E27" i="7"/>
  <c r="M2" i="13"/>
  <c r="N1" i="13"/>
  <c r="E27" i="6"/>
  <c r="M2" i="12"/>
  <c r="N1" i="12"/>
  <c r="C1" i="11"/>
  <c r="M2" i="11"/>
  <c r="N1" i="11"/>
  <c r="E56" i="15" l="1"/>
  <c r="E60" i="15" s="1"/>
  <c r="D38" i="15"/>
  <c r="D42" i="15" s="1"/>
  <c r="D44" i="15" s="1"/>
  <c r="D27" i="7"/>
  <c r="D27" i="6"/>
  <c r="G32" i="11"/>
  <c r="G32" i="12"/>
  <c r="D22" i="7" l="1"/>
  <c r="D22" i="6"/>
  <c r="C30" i="9"/>
  <c r="D5" i="2"/>
  <c r="D43" i="2" s="1"/>
  <c r="A58" i="2"/>
  <c r="A56" i="2"/>
  <c r="A54" i="2"/>
  <c r="A51" i="2"/>
  <c r="A50" i="2"/>
  <c r="A49" i="2"/>
  <c r="N40" i="7" l="1"/>
  <c r="N39" i="7"/>
  <c r="N36" i="7"/>
  <c r="N35" i="7"/>
  <c r="N34" i="7"/>
  <c r="O31" i="7"/>
  <c r="N31" i="7"/>
  <c r="O30" i="7"/>
  <c r="N30" i="7"/>
  <c r="O29" i="7"/>
  <c r="N29" i="7"/>
  <c r="D51" i="7" s="1"/>
  <c r="M27" i="7"/>
  <c r="L27" i="7"/>
  <c r="K27" i="7"/>
  <c r="J27" i="7"/>
  <c r="I27" i="7"/>
  <c r="H27" i="7"/>
  <c r="G27" i="7"/>
  <c r="F27" i="7"/>
  <c r="N27" i="7" s="1"/>
  <c r="O26" i="7"/>
  <c r="N26" i="7"/>
  <c r="O25" i="7"/>
  <c r="N25" i="7"/>
  <c r="O24" i="7"/>
  <c r="N24" i="7"/>
  <c r="O23" i="7"/>
  <c r="N23" i="7"/>
  <c r="D50" i="7" s="1"/>
  <c r="O21" i="7"/>
  <c r="N21" i="7"/>
  <c r="O20" i="7"/>
  <c r="N20" i="7"/>
  <c r="O18" i="7"/>
  <c r="N18" i="7"/>
  <c r="O17" i="7"/>
  <c r="N17" i="7"/>
  <c r="O16" i="7"/>
  <c r="E49" i="7" s="1"/>
  <c r="N16" i="7"/>
  <c r="N2" i="7"/>
  <c r="O1" i="7"/>
  <c r="N40" i="6"/>
  <c r="N39" i="6"/>
  <c r="N36" i="6"/>
  <c r="N35" i="6"/>
  <c r="N34" i="6"/>
  <c r="O31" i="6"/>
  <c r="N31" i="6"/>
  <c r="O30" i="6"/>
  <c r="N30" i="6"/>
  <c r="O29" i="6"/>
  <c r="N29" i="6"/>
  <c r="M27" i="6"/>
  <c r="L27" i="6"/>
  <c r="K27" i="6"/>
  <c r="J27" i="6"/>
  <c r="I27" i="6"/>
  <c r="H27" i="6"/>
  <c r="G27" i="6"/>
  <c r="F27" i="6"/>
  <c r="O26" i="6"/>
  <c r="N26" i="6"/>
  <c r="O25" i="6"/>
  <c r="N25" i="6"/>
  <c r="O24" i="6"/>
  <c r="N24" i="6"/>
  <c r="O23" i="6"/>
  <c r="N23" i="6"/>
  <c r="O21" i="6"/>
  <c r="N21" i="6"/>
  <c r="O20" i="6"/>
  <c r="N20" i="6"/>
  <c r="O18" i="6"/>
  <c r="N18" i="6"/>
  <c r="O17" i="6"/>
  <c r="N17" i="6"/>
  <c r="O16" i="6"/>
  <c r="E49" i="6" s="1"/>
  <c r="N16" i="6"/>
  <c r="D49" i="6" s="1"/>
  <c r="N2" i="6"/>
  <c r="O1" i="6"/>
  <c r="N40" i="2"/>
  <c r="N39" i="2"/>
  <c r="N36" i="2"/>
  <c r="N35" i="2"/>
  <c r="N34" i="2"/>
  <c r="O31" i="2"/>
  <c r="N31" i="2"/>
  <c r="O30" i="2"/>
  <c r="N30" i="2"/>
  <c r="O29" i="2"/>
  <c r="N29" i="2"/>
  <c r="O26" i="2"/>
  <c r="N26" i="2"/>
  <c r="O25" i="2"/>
  <c r="N25" i="2"/>
  <c r="O24" i="2"/>
  <c r="N24" i="2"/>
  <c r="O23" i="2"/>
  <c r="N23" i="2"/>
  <c r="O21" i="2"/>
  <c r="N21" i="2"/>
  <c r="O20" i="2"/>
  <c r="N20" i="2"/>
  <c r="O18" i="2"/>
  <c r="N18" i="2"/>
  <c r="O17" i="2"/>
  <c r="N17" i="2"/>
  <c r="O16" i="2"/>
  <c r="N16" i="2"/>
  <c r="N2" i="2"/>
  <c r="O1" i="2"/>
  <c r="N40" i="1"/>
  <c r="N39" i="1"/>
  <c r="N36" i="1"/>
  <c r="N35" i="1"/>
  <c r="N34" i="1"/>
  <c r="O31" i="1"/>
  <c r="N31" i="1"/>
  <c r="O30" i="1"/>
  <c r="N30" i="1"/>
  <c r="O29" i="1"/>
  <c r="N29" i="1"/>
  <c r="D51" i="1" s="1"/>
  <c r="M27" i="1"/>
  <c r="L27" i="1"/>
  <c r="L41" i="1" s="1"/>
  <c r="K27" i="1"/>
  <c r="J27" i="1"/>
  <c r="J41" i="1" s="1"/>
  <c r="I27" i="1"/>
  <c r="H27" i="1"/>
  <c r="G27" i="1"/>
  <c r="O27" i="1" s="1"/>
  <c r="F27" i="1"/>
  <c r="O26" i="1"/>
  <c r="N26" i="1"/>
  <c r="O25" i="1"/>
  <c r="N25" i="1"/>
  <c r="O24" i="1"/>
  <c r="N24" i="1"/>
  <c r="O23" i="1"/>
  <c r="E50" i="1" s="1"/>
  <c r="N23" i="1"/>
  <c r="O21" i="1"/>
  <c r="N21" i="1"/>
  <c r="O20" i="1"/>
  <c r="N20" i="1"/>
  <c r="O18" i="1"/>
  <c r="N18" i="1"/>
  <c r="O17" i="1"/>
  <c r="N17" i="1"/>
  <c r="O16" i="1"/>
  <c r="N16" i="1"/>
  <c r="N2" i="1"/>
  <c r="O1" i="1"/>
  <c r="M27" i="5"/>
  <c r="L27" i="5"/>
  <c r="L41" i="5" s="1"/>
  <c r="K27" i="5"/>
  <c r="J27" i="5"/>
  <c r="J41" i="5" s="1"/>
  <c r="I27" i="5"/>
  <c r="H27" i="5"/>
  <c r="H42" i="5" s="1"/>
  <c r="H44" i="5" s="1"/>
  <c r="H16" i="4" s="1"/>
  <c r="G27" i="5"/>
  <c r="F27" i="5"/>
  <c r="F41" i="5" s="1"/>
  <c r="N41" i="5" s="1"/>
  <c r="G29" i="9"/>
  <c r="G32" i="9" s="1"/>
  <c r="M2" i="9"/>
  <c r="N1" i="9"/>
  <c r="N27" i="1" l="1"/>
  <c r="F41" i="1"/>
  <c r="N41" i="1" s="1"/>
  <c r="H42" i="6"/>
  <c r="H44" i="6" s="1"/>
  <c r="H17" i="4" s="1"/>
  <c r="E54" i="6"/>
  <c r="D50" i="1"/>
  <c r="H42" i="1"/>
  <c r="H44" i="1" s="1"/>
  <c r="H15" i="4" s="1"/>
  <c r="E49" i="1"/>
  <c r="O33" i="1"/>
  <c r="E51" i="1"/>
  <c r="D49" i="1"/>
  <c r="E54" i="1"/>
  <c r="D51" i="6"/>
  <c r="E51" i="7"/>
  <c r="E51" i="6"/>
  <c r="D49" i="7"/>
  <c r="H42" i="7"/>
  <c r="H44" i="7" s="1"/>
  <c r="H18" i="4" s="1"/>
  <c r="E54" i="7"/>
  <c r="O28" i="6"/>
  <c r="H42" i="2"/>
  <c r="H44" i="2" s="1"/>
  <c r="H14" i="4" s="1"/>
  <c r="O27" i="2"/>
  <c r="O27" i="7"/>
  <c r="E50" i="7" s="1"/>
  <c r="N27" i="6"/>
  <c r="D50" i="6" s="1"/>
  <c r="O33" i="6"/>
  <c r="O27" i="6"/>
  <c r="E50" i="6" s="1"/>
  <c r="O28" i="1"/>
  <c r="O33" i="2"/>
  <c r="N27" i="2"/>
  <c r="O28" i="2"/>
  <c r="O28" i="7"/>
  <c r="O33" i="7"/>
  <c r="N2" i="5" l="1"/>
  <c r="O1" i="5"/>
  <c r="N3" i="10" l="1"/>
  <c r="E32" i="10" s="1"/>
  <c r="N3" i="13"/>
  <c r="N3" i="12"/>
  <c r="N3" i="11"/>
  <c r="N3" i="9"/>
  <c r="M26" i="9" l="1"/>
  <c r="M28" i="9"/>
  <c r="D41" i="2" s="1"/>
  <c r="K32" i="10"/>
  <c r="I32" i="10"/>
  <c r="E32" i="13"/>
  <c r="I32" i="13"/>
  <c r="K32" i="13"/>
  <c r="E32" i="11"/>
  <c r="I32" i="11"/>
  <c r="K32" i="11"/>
  <c r="E32" i="12"/>
  <c r="K32" i="12"/>
  <c r="I32" i="12"/>
  <c r="N40" i="5"/>
  <c r="N39" i="5"/>
  <c r="N36" i="5"/>
  <c r="N35" i="5"/>
  <c r="N34" i="5"/>
  <c r="O31" i="5"/>
  <c r="N31" i="5"/>
  <c r="O30" i="5"/>
  <c r="N30" i="5"/>
  <c r="O29" i="5"/>
  <c r="E51" i="5" s="1"/>
  <c r="N29" i="5"/>
  <c r="D51" i="5" s="1"/>
  <c r="O27" i="5"/>
  <c r="N27" i="5"/>
  <c r="O26" i="5"/>
  <c r="N26" i="5"/>
  <c r="O25" i="5"/>
  <c r="N25" i="5"/>
  <c r="O24" i="5"/>
  <c r="N24" i="5"/>
  <c r="O23" i="5"/>
  <c r="N23" i="5"/>
  <c r="O21" i="5"/>
  <c r="N21" i="5"/>
  <c r="O20" i="5"/>
  <c r="N20" i="5"/>
  <c r="O18" i="5"/>
  <c r="N18" i="5"/>
  <c r="O17" i="5"/>
  <c r="N17" i="5"/>
  <c r="O16" i="5"/>
  <c r="N16" i="5"/>
  <c r="D50" i="5" l="1"/>
  <c r="E49" i="5"/>
  <c r="D49" i="5"/>
  <c r="E54" i="5"/>
  <c r="E50" i="5"/>
  <c r="D41" i="6"/>
  <c r="D41" i="7"/>
  <c r="O28" i="5"/>
  <c r="O33" i="5"/>
  <c r="D39" i="5" l="1"/>
  <c r="D39" i="7"/>
  <c r="D39" i="6"/>
  <c r="H21" i="4"/>
  <c r="L42" i="2"/>
  <c r="L44" i="2" s="1"/>
  <c r="N14" i="4" s="1"/>
  <c r="J42" i="2"/>
  <c r="J44" i="2" s="1"/>
  <c r="K14" i="4" s="1"/>
  <c r="F42" i="2"/>
  <c r="F44" i="2" s="1"/>
  <c r="E14" i="4" s="1"/>
  <c r="J41" i="7"/>
  <c r="J42" i="7" l="1"/>
  <c r="J44" i="7" s="1"/>
  <c r="K18" i="4" s="1"/>
  <c r="J42" i="5"/>
  <c r="J44" i="5" s="1"/>
  <c r="K16" i="4" s="1"/>
  <c r="D38" i="7"/>
  <c r="D42" i="7" s="1"/>
  <c r="D44" i="7" s="1"/>
  <c r="E56" i="7"/>
  <c r="D38" i="6"/>
  <c r="D42" i="6" s="1"/>
  <c r="D44" i="6" s="1"/>
  <c r="B17" i="4" s="1"/>
  <c r="E56" i="6"/>
  <c r="D38" i="5"/>
  <c r="D42" i="5" s="1"/>
  <c r="D44" i="5" s="1"/>
  <c r="B16" i="4" s="1"/>
  <c r="E56" i="5"/>
  <c r="L41" i="6"/>
  <c r="L41" i="7"/>
  <c r="F41" i="6"/>
  <c r="F42" i="6" s="1"/>
  <c r="F44" i="6" s="1"/>
  <c r="E17" i="4" s="1"/>
  <c r="J41" i="6"/>
  <c r="O22" i="2"/>
  <c r="L42" i="1"/>
  <c r="L44" i="1" s="1"/>
  <c r="F41" i="7"/>
  <c r="F42" i="7" s="1"/>
  <c r="F44" i="7" s="1"/>
  <c r="E18" i="4" s="1"/>
  <c r="L42" i="5"/>
  <c r="L44" i="5" s="1"/>
  <c r="N16" i="4" s="1"/>
  <c r="F42" i="5"/>
  <c r="F44" i="5" s="1"/>
  <c r="E16" i="4" s="1"/>
  <c r="B19" i="4" l="1"/>
  <c r="B18" i="4"/>
  <c r="J42" i="1"/>
  <c r="J44" i="1" s="1"/>
  <c r="K15" i="4" s="1"/>
  <c r="L42" i="6"/>
  <c r="L44" i="6" s="1"/>
  <c r="N17" i="4" s="1"/>
  <c r="F42" i="1"/>
  <c r="F44" i="1" s="1"/>
  <c r="E15" i="4" s="1"/>
  <c r="J42" i="6"/>
  <c r="J44" i="6" s="1"/>
  <c r="K17" i="4" s="1"/>
  <c r="L42" i="7"/>
  <c r="L44" i="7" s="1"/>
  <c r="N42" i="2"/>
  <c r="N44" i="2" s="1"/>
  <c r="O38" i="2"/>
  <c r="N15" i="4"/>
  <c r="O22" i="1"/>
  <c r="N41" i="6"/>
  <c r="O22" i="5"/>
  <c r="N41" i="7"/>
  <c r="K21" i="4" l="1"/>
  <c r="O22" i="6"/>
  <c r="O22" i="7"/>
  <c r="N42" i="6"/>
  <c r="N44" i="6" s="1"/>
  <c r="E58" i="6"/>
  <c r="E60" i="6" s="1"/>
  <c r="N42" i="5"/>
  <c r="N44" i="5" s="1"/>
  <c r="E58" i="5"/>
  <c r="E60" i="5" s="1"/>
  <c r="N42" i="7"/>
  <c r="N44" i="7" s="1"/>
  <c r="E58" i="7"/>
  <c r="E60" i="7" s="1"/>
  <c r="N42" i="1"/>
  <c r="N44" i="1" s="1"/>
  <c r="E58" i="1"/>
  <c r="E21" i="4"/>
  <c r="O38" i="7"/>
  <c r="O38" i="5"/>
  <c r="N21" i="4"/>
  <c r="O38" i="1"/>
  <c r="O38" i="6"/>
  <c r="D31" i="2" l="1"/>
  <c r="D35" i="2"/>
  <c r="D34" i="2"/>
  <c r="E29" i="2" l="1"/>
  <c r="D18" i="2"/>
  <c r="E30" i="2"/>
  <c r="E27" i="2"/>
  <c r="E26" i="2"/>
  <c r="D23" i="2"/>
  <c r="D27" i="2"/>
  <c r="E18" i="2"/>
  <c r="M9" i="9"/>
  <c r="D16" i="2" s="1"/>
  <c r="D26" i="2"/>
  <c r="D21" i="2"/>
  <c r="D17" i="2"/>
  <c r="D19" i="2"/>
  <c r="E23" i="2"/>
  <c r="E25" i="2"/>
  <c r="D20" i="2"/>
  <c r="D30" i="2"/>
  <c r="D25" i="2"/>
  <c r="D24" i="2"/>
  <c r="E16" i="2"/>
  <c r="D29" i="2"/>
  <c r="D36" i="2"/>
  <c r="D33" i="2" s="1"/>
  <c r="D40" i="2"/>
  <c r="E58" i="2"/>
  <c r="E51" i="2" l="1"/>
  <c r="D50" i="2"/>
  <c r="D49" i="2"/>
  <c r="E54" i="2"/>
  <c r="D51" i="2"/>
  <c r="D28" i="2"/>
  <c r="E29" i="9"/>
  <c r="E32" i="9" s="1"/>
  <c r="E19" i="2"/>
  <c r="K29" i="9"/>
  <c r="K32" i="9" s="1"/>
  <c r="I29" i="9"/>
  <c r="I32" i="9" s="1"/>
  <c r="E20" i="2"/>
  <c r="E17" i="2"/>
  <c r="E24" i="2"/>
  <c r="E50" i="2" s="1"/>
  <c r="E21" i="2"/>
  <c r="C29" i="9"/>
  <c r="C32" i="9" s="1"/>
  <c r="D39" i="1" l="1"/>
  <c r="E56" i="1" s="1"/>
  <c r="E60" i="1" s="1"/>
  <c r="E49" i="2"/>
  <c r="D22" i="2"/>
  <c r="D38" i="1" l="1"/>
  <c r="D42" i="1" s="1"/>
  <c r="D44" i="1" s="1"/>
  <c r="B15" i="4" s="1"/>
  <c r="M29" i="9"/>
  <c r="M32" i="9" s="1"/>
  <c r="D39" i="2"/>
  <c r="D38" i="2" l="1"/>
  <c r="D42" i="2" s="1"/>
  <c r="D44" i="2" s="1"/>
  <c r="B14" i="4" s="1"/>
  <c r="E56" i="2"/>
  <c r="E60" i="2" s="1"/>
  <c r="B21" i="4" l="1"/>
</calcChain>
</file>

<file path=xl/sharedStrings.xml><?xml version="1.0" encoding="utf-8"?>
<sst xmlns="http://schemas.openxmlformats.org/spreadsheetml/2006/main" count="1781" uniqueCount="820">
  <si>
    <t>STATE OF IOWA</t>
  </si>
  <si>
    <t>ADDRESS:</t>
  </si>
  <si>
    <t>DEPARTMENT OF EDUCATION</t>
  </si>
  <si>
    <t>A</t>
  </si>
  <si>
    <t>B</t>
  </si>
  <si>
    <t>C</t>
  </si>
  <si>
    <t>F</t>
  </si>
  <si>
    <t>G</t>
  </si>
  <si>
    <t>H</t>
  </si>
  <si>
    <t>I</t>
  </si>
  <si>
    <t>J</t>
  </si>
  <si>
    <t>Quarter 1</t>
  </si>
  <si>
    <t>Quarter 2</t>
  </si>
  <si>
    <t>Quarter 3</t>
  </si>
  <si>
    <t>Quarter 4</t>
  </si>
  <si>
    <t xml:space="preserve">Total </t>
  </si>
  <si>
    <t>October 1 - December 31</t>
  </si>
  <si>
    <t>January 1 - March 31</t>
  </si>
  <si>
    <t>April 1 - June 30</t>
  </si>
  <si>
    <t>Expenditures</t>
  </si>
  <si>
    <t>Authorized Activity Category</t>
  </si>
  <si>
    <t>Student Program</t>
  </si>
  <si>
    <t>Family Literacy</t>
  </si>
  <si>
    <t>Personnel</t>
  </si>
  <si>
    <t>Handwritten or Typed Name &amp; Position</t>
  </si>
  <si>
    <t>Signature</t>
  </si>
  <si>
    <t>July 1 - September 30</t>
  </si>
  <si>
    <t>Date</t>
  </si>
  <si>
    <t xml:space="preserve">Doc # </t>
  </si>
  <si>
    <t>Amount Paid</t>
  </si>
  <si>
    <t>Total</t>
  </si>
  <si>
    <t xml:space="preserve"> </t>
  </si>
  <si>
    <t>Contracted Services</t>
  </si>
  <si>
    <t>Other</t>
  </si>
  <si>
    <t>Materials &amp; Supplies</t>
  </si>
  <si>
    <t>Average Daily Attendance this Qtr:</t>
  </si>
  <si>
    <t>Affidavit:</t>
  </si>
  <si>
    <t>Grant#:</t>
  </si>
  <si>
    <t>Provide respective enrollment and attendance data each quarter:</t>
  </si>
  <si>
    <t># Students Served (unduplicated headcount):</t>
  </si>
  <si>
    <t>Program:</t>
  </si>
  <si>
    <t>Professional Development:</t>
  </si>
  <si>
    <t>Evaluation:</t>
  </si>
  <si>
    <t>Other Admin Costs</t>
  </si>
  <si>
    <t xml:space="preserve">Mail to:  </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</si>
  <si>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</si>
  <si>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Non-Federal Program Income:</t>
  </si>
  <si>
    <t>Total Expenditures</t>
  </si>
  <si>
    <t>Budget</t>
  </si>
  <si>
    <t>July - Sept</t>
  </si>
  <si>
    <t>October - December</t>
  </si>
  <si>
    <t>January - March</t>
  </si>
  <si>
    <t>April - June</t>
  </si>
  <si>
    <t>IDOE Approval Signature</t>
  </si>
  <si>
    <t>IDOE Bureau Chief Approval Signature</t>
  </si>
  <si>
    <t>Student Access:</t>
  </si>
  <si>
    <t>Transportation</t>
  </si>
  <si>
    <t>Facility safety and accessibility</t>
  </si>
  <si>
    <t>Family
Literacy</t>
  </si>
  <si>
    <t>Student
Program</t>
  </si>
  <si>
    <t>Indirect Costs, Restricted</t>
  </si>
  <si>
    <t>FOR DEPARTMENT OF EDUCATION USE ONLY</t>
  </si>
  <si>
    <t>Transfer to Prof Development</t>
  </si>
  <si>
    <t>After School Snacks &amp; Meals</t>
  </si>
  <si>
    <t>Transfer from Program/Admin</t>
  </si>
  <si>
    <t xml:space="preserve">AGENCY/SITE NAME: </t>
  </si>
  <si>
    <t>Total Award:</t>
  </si>
  <si>
    <t>Budgeted Non-Federal Income:</t>
  </si>
  <si>
    <t>IDC Rate:</t>
  </si>
  <si>
    <t>SIGNED:</t>
  </si>
  <si>
    <t>Authorized Activity Category:</t>
  </si>
  <si>
    <t>Qtr 4 due by July 15th</t>
  </si>
  <si>
    <t>Qtr 3 due by April 30th</t>
  </si>
  <si>
    <t>Qtr 1 due by November 30th</t>
  </si>
  <si>
    <t>Qtr 2 due by January 31st</t>
  </si>
  <si>
    <t xml:space="preserve">DISTRICT/AGENCY NAME: </t>
  </si>
  <si>
    <t>Indirect</t>
  </si>
  <si>
    <t xml:space="preserve">Cost </t>
  </si>
  <si>
    <t>Dist</t>
  </si>
  <si>
    <t>Name</t>
  </si>
  <si>
    <t>0009</t>
  </si>
  <si>
    <t>0018</t>
  </si>
  <si>
    <t>0027</t>
  </si>
  <si>
    <t>0063</t>
  </si>
  <si>
    <t>0072</t>
  </si>
  <si>
    <t>0081</t>
  </si>
  <si>
    <t>0099</t>
  </si>
  <si>
    <t>0108</t>
  </si>
  <si>
    <t>0126</t>
  </si>
  <si>
    <t>0135</t>
  </si>
  <si>
    <t>0153</t>
  </si>
  <si>
    <t>0171</t>
  </si>
  <si>
    <t>0225</t>
  </si>
  <si>
    <t>0234</t>
  </si>
  <si>
    <t>0243</t>
  </si>
  <si>
    <t>0261</t>
  </si>
  <si>
    <t>0279</t>
  </si>
  <si>
    <t>0333</t>
  </si>
  <si>
    <t>0355</t>
  </si>
  <si>
    <t>0387</t>
  </si>
  <si>
    <t>0414</t>
  </si>
  <si>
    <t>0441</t>
  </si>
  <si>
    <t>0472</t>
  </si>
  <si>
    <t>0513</t>
  </si>
  <si>
    <t>0540</t>
  </si>
  <si>
    <t>0549</t>
  </si>
  <si>
    <t>0576</t>
  </si>
  <si>
    <t>0585</t>
  </si>
  <si>
    <t>0594</t>
  </si>
  <si>
    <t>0603</t>
  </si>
  <si>
    <t>0609</t>
  </si>
  <si>
    <t>0621</t>
  </si>
  <si>
    <t>0657</t>
  </si>
  <si>
    <t>0720</t>
  </si>
  <si>
    <t>0729</t>
  </si>
  <si>
    <t>0747</t>
  </si>
  <si>
    <t>0819</t>
  </si>
  <si>
    <t>0846</t>
  </si>
  <si>
    <t>0873</t>
  </si>
  <si>
    <t>0882</t>
  </si>
  <si>
    <t>0914</t>
  </si>
  <si>
    <t>0916</t>
  </si>
  <si>
    <t>0918</t>
  </si>
  <si>
    <t>0936</t>
  </si>
  <si>
    <t>0977</t>
  </si>
  <si>
    <t>0981</t>
  </si>
  <si>
    <t>0999</t>
  </si>
  <si>
    <t>1044</t>
  </si>
  <si>
    <t>1053</t>
  </si>
  <si>
    <t>1062</t>
  </si>
  <si>
    <t>1071</t>
  </si>
  <si>
    <t>1079</t>
  </si>
  <si>
    <t>1080</t>
  </si>
  <si>
    <t>1082</t>
  </si>
  <si>
    <t>1089</t>
  </si>
  <si>
    <t>1093</t>
  </si>
  <si>
    <t>1095</t>
  </si>
  <si>
    <t>1107</t>
  </si>
  <si>
    <t>1116</t>
  </si>
  <si>
    <t>1134</t>
  </si>
  <si>
    <t>1152</t>
  </si>
  <si>
    <t>1197</t>
  </si>
  <si>
    <t>1206</t>
  </si>
  <si>
    <t>1211</t>
  </si>
  <si>
    <t>1215</t>
  </si>
  <si>
    <t>1218</t>
  </si>
  <si>
    <t>1221</t>
  </si>
  <si>
    <t>1233</t>
  </si>
  <si>
    <t>1278</t>
  </si>
  <si>
    <t>1332</t>
  </si>
  <si>
    <t>1337</t>
  </si>
  <si>
    <t>1350</t>
  </si>
  <si>
    <t>1359</t>
  </si>
  <si>
    <t>1368</t>
  </si>
  <si>
    <t>1413</t>
  </si>
  <si>
    <t>1431</t>
  </si>
  <si>
    <t>1476</t>
  </si>
  <si>
    <t>1503</t>
  </si>
  <si>
    <t>1576</t>
  </si>
  <si>
    <t>1602</t>
  </si>
  <si>
    <t>1611</t>
  </si>
  <si>
    <t>1619</t>
  </si>
  <si>
    <t>1638</t>
  </si>
  <si>
    <t>1675</t>
  </si>
  <si>
    <t>1701</t>
  </si>
  <si>
    <t>1719</t>
  </si>
  <si>
    <t>1737</t>
  </si>
  <si>
    <t>1782</t>
  </si>
  <si>
    <t>1791</t>
  </si>
  <si>
    <t>1863</t>
  </si>
  <si>
    <t>1908</t>
  </si>
  <si>
    <t>1917</t>
  </si>
  <si>
    <t>1926</t>
  </si>
  <si>
    <t>1944</t>
  </si>
  <si>
    <t>1953</t>
  </si>
  <si>
    <t>1963</t>
  </si>
  <si>
    <t>1965</t>
  </si>
  <si>
    <t>1968</t>
  </si>
  <si>
    <t>1970</t>
  </si>
  <si>
    <t>1972</t>
  </si>
  <si>
    <t>1975</t>
  </si>
  <si>
    <t>1989</t>
  </si>
  <si>
    <t>2007</t>
  </si>
  <si>
    <t>2088</t>
  </si>
  <si>
    <t>2097</t>
  </si>
  <si>
    <t>2113</t>
  </si>
  <si>
    <t>2124</t>
  </si>
  <si>
    <t>2151</t>
  </si>
  <si>
    <t>2169</t>
  </si>
  <si>
    <t>2295</t>
  </si>
  <si>
    <t>2313</t>
  </si>
  <si>
    <t>2322</t>
  </si>
  <si>
    <t>2369</t>
  </si>
  <si>
    <t>2376</t>
  </si>
  <si>
    <t>2403</t>
  </si>
  <si>
    <t>2457</t>
  </si>
  <si>
    <t>2466</t>
  </si>
  <si>
    <t>2493</t>
  </si>
  <si>
    <t>2502</t>
  </si>
  <si>
    <t>2511</t>
  </si>
  <si>
    <t>2520</t>
  </si>
  <si>
    <t>2556</t>
  </si>
  <si>
    <t>2673</t>
  </si>
  <si>
    <t>2682</t>
  </si>
  <si>
    <t>2709</t>
  </si>
  <si>
    <t>2718</t>
  </si>
  <si>
    <t>2727</t>
  </si>
  <si>
    <t>2754</t>
  </si>
  <si>
    <t>2763</t>
  </si>
  <si>
    <t>2766</t>
  </si>
  <si>
    <t>2772</t>
  </si>
  <si>
    <t>2781</t>
  </si>
  <si>
    <t>2826</t>
  </si>
  <si>
    <t>2846</t>
  </si>
  <si>
    <t>2862</t>
  </si>
  <si>
    <t>2977</t>
  </si>
  <si>
    <t>2988</t>
  </si>
  <si>
    <t>3029</t>
  </si>
  <si>
    <t>3033</t>
  </si>
  <si>
    <t>3042</t>
  </si>
  <si>
    <t>3060</t>
  </si>
  <si>
    <t>3105</t>
  </si>
  <si>
    <t>3114</t>
  </si>
  <si>
    <t>3119</t>
  </si>
  <si>
    <t>3141</t>
  </si>
  <si>
    <t>3150</t>
  </si>
  <si>
    <t>3154</t>
  </si>
  <si>
    <t>3168</t>
  </si>
  <si>
    <t>3186</t>
  </si>
  <si>
    <t>3195</t>
  </si>
  <si>
    <t>3204</t>
  </si>
  <si>
    <t>3231</t>
  </si>
  <si>
    <t>3312</t>
  </si>
  <si>
    <t>3330</t>
  </si>
  <si>
    <t>3348</t>
  </si>
  <si>
    <t>3375</t>
  </si>
  <si>
    <t>3420</t>
  </si>
  <si>
    <t>3465</t>
  </si>
  <si>
    <t>3537</t>
  </si>
  <si>
    <t>3555</t>
  </si>
  <si>
    <t>3600</t>
  </si>
  <si>
    <t>3609</t>
  </si>
  <si>
    <t>3645</t>
  </si>
  <si>
    <t>3691</t>
  </si>
  <si>
    <t>3715</t>
  </si>
  <si>
    <t>3744</t>
  </si>
  <si>
    <t>3798</t>
  </si>
  <si>
    <t>3816</t>
  </si>
  <si>
    <t>3841</t>
  </si>
  <si>
    <t>3897</t>
  </si>
  <si>
    <t>3906</t>
  </si>
  <si>
    <t>3942</t>
  </si>
  <si>
    <t>3978</t>
  </si>
  <si>
    <t>4023</t>
  </si>
  <si>
    <t>4033</t>
  </si>
  <si>
    <t>4041</t>
  </si>
  <si>
    <t>4043</t>
  </si>
  <si>
    <t>4068</t>
  </si>
  <si>
    <t>4086</t>
  </si>
  <si>
    <t>4104</t>
  </si>
  <si>
    <t>4122</t>
  </si>
  <si>
    <t>4131</t>
  </si>
  <si>
    <t>4149</t>
  </si>
  <si>
    <t>4203</t>
  </si>
  <si>
    <t>4212</t>
  </si>
  <si>
    <t>4269</t>
  </si>
  <si>
    <t>4271</t>
  </si>
  <si>
    <t>4356</t>
  </si>
  <si>
    <t>4419</t>
  </si>
  <si>
    <t>4437</t>
  </si>
  <si>
    <t>4446</t>
  </si>
  <si>
    <t>4491</t>
  </si>
  <si>
    <t>4505</t>
  </si>
  <si>
    <t>4509</t>
  </si>
  <si>
    <t>4518</t>
  </si>
  <si>
    <t>4527</t>
  </si>
  <si>
    <t>4536</t>
  </si>
  <si>
    <t>4554</t>
  </si>
  <si>
    <t>4572</t>
  </si>
  <si>
    <t>4581</t>
  </si>
  <si>
    <t>4599</t>
  </si>
  <si>
    <t>4617</t>
  </si>
  <si>
    <t>4644</t>
  </si>
  <si>
    <t>4662</t>
  </si>
  <si>
    <t>4689</t>
  </si>
  <si>
    <t>4725</t>
  </si>
  <si>
    <t>4772</t>
  </si>
  <si>
    <t>4773</t>
  </si>
  <si>
    <t>4774</t>
  </si>
  <si>
    <t>4776</t>
  </si>
  <si>
    <t>4777</t>
  </si>
  <si>
    <t>4778</t>
  </si>
  <si>
    <t>4779</t>
  </si>
  <si>
    <t>4784</t>
  </si>
  <si>
    <t>4785</t>
  </si>
  <si>
    <t>4788</t>
  </si>
  <si>
    <t>4797</t>
  </si>
  <si>
    <t>4860</t>
  </si>
  <si>
    <t>4869</t>
  </si>
  <si>
    <t>4878</t>
  </si>
  <si>
    <t>4890</t>
  </si>
  <si>
    <t>4905</t>
  </si>
  <si>
    <t>4978</t>
  </si>
  <si>
    <t>4995</t>
  </si>
  <si>
    <t>5013</t>
  </si>
  <si>
    <t>5049</t>
  </si>
  <si>
    <t>5121</t>
  </si>
  <si>
    <t>5139</t>
  </si>
  <si>
    <t>5160</t>
  </si>
  <si>
    <t>5163</t>
  </si>
  <si>
    <t>5166</t>
  </si>
  <si>
    <t>5184</t>
  </si>
  <si>
    <t>5250</t>
  </si>
  <si>
    <t>5256</t>
  </si>
  <si>
    <t>5283</t>
  </si>
  <si>
    <t>5310</t>
  </si>
  <si>
    <t>5325</t>
  </si>
  <si>
    <t>5463</t>
  </si>
  <si>
    <t>5486</t>
  </si>
  <si>
    <t>5508</t>
  </si>
  <si>
    <t>5510</t>
  </si>
  <si>
    <t>5607</t>
  </si>
  <si>
    <t>5643</t>
  </si>
  <si>
    <t>5697</t>
  </si>
  <si>
    <t>5724</t>
  </si>
  <si>
    <t>5751</t>
  </si>
  <si>
    <t>5805</t>
  </si>
  <si>
    <t>5823</t>
  </si>
  <si>
    <t>5832</t>
  </si>
  <si>
    <t>5877</t>
  </si>
  <si>
    <t>5895</t>
  </si>
  <si>
    <t>5922</t>
  </si>
  <si>
    <t>5949</t>
  </si>
  <si>
    <t>5976</t>
  </si>
  <si>
    <t>5994</t>
  </si>
  <si>
    <t>6003</t>
  </si>
  <si>
    <t>6012</t>
  </si>
  <si>
    <t>6030</t>
  </si>
  <si>
    <t>6035</t>
  </si>
  <si>
    <t>6039</t>
  </si>
  <si>
    <t>6091</t>
  </si>
  <si>
    <t>6093</t>
  </si>
  <si>
    <t>6094</t>
  </si>
  <si>
    <t>6095</t>
  </si>
  <si>
    <t>6096</t>
  </si>
  <si>
    <t>6097</t>
  </si>
  <si>
    <t>6098</t>
  </si>
  <si>
    <t>6099</t>
  </si>
  <si>
    <t>6100</t>
  </si>
  <si>
    <t>6101</t>
  </si>
  <si>
    <t>6102</t>
  </si>
  <si>
    <t>6120</t>
  </si>
  <si>
    <t>6138</t>
  </si>
  <si>
    <t>6165</t>
  </si>
  <si>
    <t>6175</t>
  </si>
  <si>
    <t>6219</t>
  </si>
  <si>
    <t>6246</t>
  </si>
  <si>
    <t>6264</t>
  </si>
  <si>
    <t>6273</t>
  </si>
  <si>
    <t>6408</t>
  </si>
  <si>
    <t>6453</t>
  </si>
  <si>
    <t>6460</t>
  </si>
  <si>
    <t>6462</t>
  </si>
  <si>
    <t>6471</t>
  </si>
  <si>
    <t>6509</t>
  </si>
  <si>
    <t>6512</t>
  </si>
  <si>
    <t>6516</t>
  </si>
  <si>
    <t>6534</t>
  </si>
  <si>
    <t>6536</t>
  </si>
  <si>
    <t>6561</t>
  </si>
  <si>
    <t>6579</t>
  </si>
  <si>
    <t>6592</t>
  </si>
  <si>
    <t>6615</t>
  </si>
  <si>
    <t>6651</t>
  </si>
  <si>
    <t>6660</t>
  </si>
  <si>
    <t>6700</t>
  </si>
  <si>
    <t>6741</t>
  </si>
  <si>
    <t>6759</t>
  </si>
  <si>
    <t>6762</t>
  </si>
  <si>
    <t>6768</t>
  </si>
  <si>
    <t>6795</t>
  </si>
  <si>
    <t>6822</t>
  </si>
  <si>
    <t>6840</t>
  </si>
  <si>
    <t>6854</t>
  </si>
  <si>
    <t>6867</t>
  </si>
  <si>
    <t>6921</t>
  </si>
  <si>
    <t>6930</t>
  </si>
  <si>
    <t>6937</t>
  </si>
  <si>
    <t>6943</t>
  </si>
  <si>
    <t>6950</t>
  </si>
  <si>
    <t>6957</t>
  </si>
  <si>
    <t>6961</t>
  </si>
  <si>
    <t>6969</t>
  </si>
  <si>
    <t>6975</t>
  </si>
  <si>
    <t>6983</t>
  </si>
  <si>
    <t>6985</t>
  </si>
  <si>
    <t>6987</t>
  </si>
  <si>
    <t>6990</t>
  </si>
  <si>
    <t>6992</t>
  </si>
  <si>
    <t>7002</t>
  </si>
  <si>
    <t>7029</t>
  </si>
  <si>
    <t>7038</t>
  </si>
  <si>
    <t>7047</t>
  </si>
  <si>
    <t>7056</t>
  </si>
  <si>
    <t>7092</t>
  </si>
  <si>
    <t>7098</t>
  </si>
  <si>
    <t>7110</t>
  </si>
  <si>
    <t>Rate2</t>
  </si>
  <si>
    <t>0000</t>
  </si>
  <si>
    <t>Cost Rate</t>
  </si>
  <si>
    <t>DISTRIC NUMBER:</t>
  </si>
  <si>
    <t>GRANT#:</t>
  </si>
  <si>
    <t>YEAR:</t>
  </si>
  <si>
    <t>CITY, STATE, ZIP:</t>
  </si>
  <si>
    <t>Net Reimbursement Claim:</t>
  </si>
  <si>
    <t>Program: Personnel</t>
  </si>
  <si>
    <t>Program: Contracted Services</t>
  </si>
  <si>
    <t>Program: Materials &amp; Supplies</t>
  </si>
  <si>
    <t>Program: After School Snacks &amp; Meals</t>
  </si>
  <si>
    <t>Program: Other</t>
  </si>
  <si>
    <t>Professional Development: Personnel</t>
  </si>
  <si>
    <t>Professional Development: Contracted Services</t>
  </si>
  <si>
    <t>Professional Development: Materials &amp; Supplies</t>
  </si>
  <si>
    <t>Professional Development: Other</t>
  </si>
  <si>
    <t>Student Access: Transportation</t>
  </si>
  <si>
    <t>Student Access: Facility safety and accessibility</t>
  </si>
  <si>
    <t>Student Access: Other</t>
  </si>
  <si>
    <t>Evaluation: Contracted Services</t>
  </si>
  <si>
    <t>Evaluation: Materials &amp; Supplies</t>
  </si>
  <si>
    <t>Evaluation: Other</t>
  </si>
  <si>
    <t>Other Admin Costs Other Admin Costs</t>
  </si>
  <si>
    <t>Other Admin Costs Transfer to Prof Development</t>
  </si>
  <si>
    <t>Other Admin Costs Indirect Costs, Restricted</t>
  </si>
  <si>
    <t>Program: Transfer to Prof Development</t>
  </si>
  <si>
    <t>Professional Development: Transfer from Program/Admin</t>
  </si>
  <si>
    <t>LINE ITEM BUDGET ADJUSTMENT REQUEST</t>
  </si>
  <si>
    <t>Date Approved:</t>
  </si>
  <si>
    <t>2019-20 Initial Budget</t>
  </si>
  <si>
    <t/>
  </si>
  <si>
    <t>[Building 5]</t>
  </si>
  <si>
    <t xml:space="preserve">BUDGET/QUARTERLY SUMMARY OF EXPENDITURES FOR 21st CCLC </t>
  </si>
  <si>
    <t>(Title IV-Part B, CFDA 84.287C)</t>
  </si>
  <si>
    <t>2019-20 Current Budget</t>
  </si>
  <si>
    <t>Net 21CLCC Budget</t>
  </si>
  <si>
    <t>Column1</t>
  </si>
  <si>
    <t xml:space="preserve">  (Note:  Choose "0000" for nonprofit organizations)</t>
  </si>
  <si>
    <t>Line Item Adjustments:</t>
  </si>
  <si>
    <t xml:space="preserve">Quarter  </t>
  </si>
  <si>
    <t>Amount:</t>
  </si>
  <si>
    <t>Approved</t>
  </si>
  <si>
    <t>Abdisamat Aden, Accountant 1
Bureau of Internal Operations</t>
  </si>
  <si>
    <t>Department of Education
Grimes State Office Building</t>
  </si>
  <si>
    <t>400 E 14th St
Des Moines IA 50319-0146</t>
  </si>
  <si>
    <t>Phone: (515)-281-5315
FAX: (515) 242-6025</t>
  </si>
  <si>
    <t>Category</t>
  </si>
  <si>
    <t>Category Transfer From:</t>
  </si>
  <si>
    <t>Category Transfer To:</t>
  </si>
  <si>
    <t>APPROVED INDIRECT COST RATE:</t>
  </si>
  <si>
    <t>CHARGE INDIRECT COSTS (Select "Yes" or "No")</t>
  </si>
  <si>
    <t>Yes</t>
  </si>
  <si>
    <t>No</t>
  </si>
  <si>
    <t>MAILING ADDRESS:</t>
  </si>
  <si>
    <t>CITY ST  ZIP:</t>
  </si>
  <si>
    <t>[Building 4]</t>
  </si>
  <si>
    <t>Year:</t>
  </si>
  <si>
    <t>Indirect Cost Rates for FY2020-2021 Programs</t>
  </si>
  <si>
    <t>Source:  FY2018-2019 Certified Annual Report</t>
  </si>
  <si>
    <t>AGWSR</t>
  </si>
  <si>
    <t>Adair-Casey</t>
  </si>
  <si>
    <t>Adel DeSoto Minburn</t>
  </si>
  <si>
    <t>Akron Westfield</t>
  </si>
  <si>
    <t>Albert City-Truesdale</t>
  </si>
  <si>
    <t>Albia</t>
  </si>
  <si>
    <t>Alburnett</t>
  </si>
  <si>
    <t>Alden</t>
  </si>
  <si>
    <t>Algona</t>
  </si>
  <si>
    <t>Allamakee</t>
  </si>
  <si>
    <t>North Butler</t>
  </si>
  <si>
    <t>Alta-Aurelia</t>
  </si>
  <si>
    <t>Ames</t>
  </si>
  <si>
    <t>Anamosa</t>
  </si>
  <si>
    <t>Andrew</t>
  </si>
  <si>
    <t>Ankeny</t>
  </si>
  <si>
    <t>Aplington-Parkersburg</t>
  </si>
  <si>
    <t>North Union</t>
  </si>
  <si>
    <t>Ar-We-Va</t>
  </si>
  <si>
    <t>Atlantic</t>
  </si>
  <si>
    <t>Audubon</t>
  </si>
  <si>
    <t>AHSTW</t>
  </si>
  <si>
    <t>Ballard</t>
  </si>
  <si>
    <t>Baxter</t>
  </si>
  <si>
    <t>BCLUW</t>
  </si>
  <si>
    <t>Bedford</t>
  </si>
  <si>
    <t>Belle Plaine</t>
  </si>
  <si>
    <t>Bellevue</t>
  </si>
  <si>
    <t>Belmond-Klemme</t>
  </si>
  <si>
    <t>Bennett</t>
  </si>
  <si>
    <t>Benton</t>
  </si>
  <si>
    <t>Bettendorf</t>
  </si>
  <si>
    <t>Eddyville-Blakesburg-</t>
  </si>
  <si>
    <t>Bondurant-Farrar</t>
  </si>
  <si>
    <t>Boone</t>
  </si>
  <si>
    <t>Boyden-Hull</t>
  </si>
  <si>
    <t>West Hancock</t>
  </si>
  <si>
    <t>Brooklyn-Guernsey-Malcom</t>
  </si>
  <si>
    <t>North Iowa</t>
  </si>
  <si>
    <t>Burlington</t>
  </si>
  <si>
    <t>CAM</t>
  </si>
  <si>
    <t>CAL</t>
  </si>
  <si>
    <t>Calamus-Wheatland</t>
  </si>
  <si>
    <t>Camanche</t>
  </si>
  <si>
    <t>Cardinal</t>
  </si>
  <si>
    <t>Carlisle</t>
  </si>
  <si>
    <t>Carroll</t>
  </si>
  <si>
    <t>Cedar Falls</t>
  </si>
  <si>
    <t>Cedar Rapids</t>
  </si>
  <si>
    <t>Center Point-Urbana</t>
  </si>
  <si>
    <t>Centerville</t>
  </si>
  <si>
    <t>Central Lee</t>
  </si>
  <si>
    <t>Central</t>
  </si>
  <si>
    <t>Central DeWitt</t>
  </si>
  <si>
    <t>Central City</t>
  </si>
  <si>
    <t>Central Decatur</t>
  </si>
  <si>
    <t>Central Lyon</t>
  </si>
  <si>
    <t>Chariton</t>
  </si>
  <si>
    <t>Charles City</t>
  </si>
  <si>
    <t>Charter Oak-Ute</t>
  </si>
  <si>
    <t>Cherokee</t>
  </si>
  <si>
    <t>Clarinda</t>
  </si>
  <si>
    <t>Clarion-Goldfield-Dows</t>
  </si>
  <si>
    <t>Clarke</t>
  </si>
  <si>
    <t>Clarksville</t>
  </si>
  <si>
    <t>Clay Central-Everly</t>
  </si>
  <si>
    <t>Clear Creek Amana</t>
  </si>
  <si>
    <t>Clear Lake</t>
  </si>
  <si>
    <t>Clinton</t>
  </si>
  <si>
    <t>Colfax-Mingo</t>
  </si>
  <si>
    <t>College</t>
  </si>
  <si>
    <t>Collins-Maxwell</t>
  </si>
  <si>
    <t>Colo-NESCO</t>
  </si>
  <si>
    <t>Columbus</t>
  </si>
  <si>
    <t>Coon Rapids-Bayard</t>
  </si>
  <si>
    <t>Corning</t>
  </si>
  <si>
    <t>Council Bluffs</t>
  </si>
  <si>
    <t>Creston</t>
  </si>
  <si>
    <t>Dallas Center-Grimes</t>
  </si>
  <si>
    <t>Danville</t>
  </si>
  <si>
    <t>Davenport</t>
  </si>
  <si>
    <t>Davis County</t>
  </si>
  <si>
    <t>Decorah</t>
  </si>
  <si>
    <t>Delwood</t>
  </si>
  <si>
    <t>Denison</t>
  </si>
  <si>
    <t>Denver</t>
  </si>
  <si>
    <t>Des Moines Independent</t>
  </si>
  <si>
    <t>Diagonal</t>
  </si>
  <si>
    <t>Dike-New Hartford</t>
  </si>
  <si>
    <t>Dubuque</t>
  </si>
  <si>
    <t>Dunkerton</t>
  </si>
  <si>
    <t>Boyer Valley</t>
  </si>
  <si>
    <t>Durant</t>
  </si>
  <si>
    <t>Eagle Grove</t>
  </si>
  <si>
    <t>Earlham</t>
  </si>
  <si>
    <t>East Buchanan</t>
  </si>
  <si>
    <t>Easton Valley</t>
  </si>
  <si>
    <t>East Marshall</t>
  </si>
  <si>
    <t>East Union</t>
  </si>
  <si>
    <t>Eastern Allamakee</t>
  </si>
  <si>
    <t>River Valley</t>
  </si>
  <si>
    <t>Edgewood-Colesburg</t>
  </si>
  <si>
    <t>Eldora-New Providence</t>
  </si>
  <si>
    <t>Emmetsburg</t>
  </si>
  <si>
    <t>English Valleys</t>
  </si>
  <si>
    <t>Essex</t>
  </si>
  <si>
    <t>Estherville Lincoln</t>
  </si>
  <si>
    <t>Exira-Elk Horn-</t>
  </si>
  <si>
    <t>Fairfield</t>
  </si>
  <si>
    <t>Forest City</t>
  </si>
  <si>
    <t>Fort Dodge</t>
  </si>
  <si>
    <t>Fort Madison</t>
  </si>
  <si>
    <t>Fremont-Mills</t>
  </si>
  <si>
    <t>Galva-Holstein</t>
  </si>
  <si>
    <t>Garner-Hayfield-Ventura</t>
  </si>
  <si>
    <t>George-Little Rock</t>
  </si>
  <si>
    <t>Gilbert</t>
  </si>
  <si>
    <t>Gilmore City-Bradgate</t>
  </si>
  <si>
    <t>Gladbrook-Reinbeck</t>
  </si>
  <si>
    <t>Glenwood</t>
  </si>
  <si>
    <t>Glidden-Ralston</t>
  </si>
  <si>
    <t>Graettinger-Terril</t>
  </si>
  <si>
    <t>Nodaway Valley</t>
  </si>
  <si>
    <t>GMG</t>
  </si>
  <si>
    <t>Grinnell-Newburg</t>
  </si>
  <si>
    <t>Griswold</t>
  </si>
  <si>
    <t>Grundy Center</t>
  </si>
  <si>
    <t>Guthrie Center</t>
  </si>
  <si>
    <t>Clayton Ridge</t>
  </si>
  <si>
    <t>H-L-V</t>
  </si>
  <si>
    <t>Hamburg</t>
  </si>
  <si>
    <t>Hampton-Dumont</t>
  </si>
  <si>
    <t>Harlan</t>
  </si>
  <si>
    <t>Harris-Lake Park</t>
  </si>
  <si>
    <t>Hartley-Melvin-Sanborn</t>
  </si>
  <si>
    <t>Highland</t>
  </si>
  <si>
    <t>Hinton</t>
  </si>
  <si>
    <t>Howard-Winneshiek</t>
  </si>
  <si>
    <t>Hubbard-Radcliffe</t>
  </si>
  <si>
    <t>Hudson</t>
  </si>
  <si>
    <t>Humboldt</t>
  </si>
  <si>
    <t>Independence</t>
  </si>
  <si>
    <t>Indianola</t>
  </si>
  <si>
    <t>Interstate 35</t>
  </si>
  <si>
    <t>Iowa City</t>
  </si>
  <si>
    <t>Iowa Falls</t>
  </si>
  <si>
    <t>Iowa Valley</t>
  </si>
  <si>
    <t>IKM-Manning</t>
  </si>
  <si>
    <t>Janesville Consolidated</t>
  </si>
  <si>
    <t>Greene County</t>
  </si>
  <si>
    <t>Jesup</t>
  </si>
  <si>
    <t>Johnston</t>
  </si>
  <si>
    <t>Keokuk</t>
  </si>
  <si>
    <t>Keota</t>
  </si>
  <si>
    <t>Kingsley-Pierson</t>
  </si>
  <si>
    <t>Knoxville</t>
  </si>
  <si>
    <t>Lake Mills</t>
  </si>
  <si>
    <t>Lamoni</t>
  </si>
  <si>
    <t>Laurens-Marathon</t>
  </si>
  <si>
    <t>Lawton-Bronson</t>
  </si>
  <si>
    <t>Le Mars</t>
  </si>
  <si>
    <t>Lenox</t>
  </si>
  <si>
    <t>Lewis Central</t>
  </si>
  <si>
    <t>North Cedar</t>
  </si>
  <si>
    <t>Linn-Mar</t>
  </si>
  <si>
    <t>Lisbon</t>
  </si>
  <si>
    <t>Logan-Magnolia</t>
  </si>
  <si>
    <t>Lone Tree</t>
  </si>
  <si>
    <t>Louisa-Muscatine</t>
  </si>
  <si>
    <t>LuVerne</t>
  </si>
  <si>
    <t>Lynnville-Sully</t>
  </si>
  <si>
    <t>Madrid</t>
  </si>
  <si>
    <t>East Mills</t>
  </si>
  <si>
    <t>Manson Northwest Webster</t>
  </si>
  <si>
    <t>Maple Valley-Anthon Oto</t>
  </si>
  <si>
    <t>Maquoketa</t>
  </si>
  <si>
    <t>Maquoketa Valley</t>
  </si>
  <si>
    <t>Marcus-Meriden-Cleghorn</t>
  </si>
  <si>
    <t>Marion Independent</t>
  </si>
  <si>
    <t>Marshalltown</t>
  </si>
  <si>
    <t>Martensdale-St Marys</t>
  </si>
  <si>
    <t>Mason City</t>
  </si>
  <si>
    <t>MOC-Floyd Valley</t>
  </si>
  <si>
    <t>Mediapolis</t>
  </si>
  <si>
    <t>Melcher-Dallas</t>
  </si>
  <si>
    <t>Midland</t>
  </si>
  <si>
    <t>Mid-Prairie</t>
  </si>
  <si>
    <t>Missouri Valley</t>
  </si>
  <si>
    <t>MFL MarMac</t>
  </si>
  <si>
    <t>Montezuma</t>
  </si>
  <si>
    <t>Monticello</t>
  </si>
  <si>
    <t>Moravia</t>
  </si>
  <si>
    <t>Mormon Trail</t>
  </si>
  <si>
    <t>Morning Sun</t>
  </si>
  <si>
    <t>Moulton-Udell</t>
  </si>
  <si>
    <t>Mount Ayr</t>
  </si>
  <si>
    <t>Mount Pleasant</t>
  </si>
  <si>
    <t>Mount Vernon</t>
  </si>
  <si>
    <t>Murray</t>
  </si>
  <si>
    <t>Muscatine</t>
  </si>
  <si>
    <t>Nashua-Plainfield</t>
  </si>
  <si>
    <t>Nevada</t>
  </si>
  <si>
    <t>Newell-Fonda</t>
  </si>
  <si>
    <t>New Hampton</t>
  </si>
  <si>
    <t>New London</t>
  </si>
  <si>
    <t>Newton</t>
  </si>
  <si>
    <t>Central Springs</t>
  </si>
  <si>
    <t>Northeast</t>
  </si>
  <si>
    <t>North Fayette Valley</t>
  </si>
  <si>
    <t>North Mahaska</t>
  </si>
  <si>
    <t>North Linn</t>
  </si>
  <si>
    <t>North Kossuth</t>
  </si>
  <si>
    <t>North Polk</t>
  </si>
  <si>
    <t>North Scott</t>
  </si>
  <si>
    <t>North Tama County</t>
  </si>
  <si>
    <t>Northwood-Kensett</t>
  </si>
  <si>
    <t>Norwalk</t>
  </si>
  <si>
    <t>Odebolt-Arthur-Battle Creek-Ida Grove</t>
  </si>
  <si>
    <t>Oelwein</t>
  </si>
  <si>
    <t>Ogden</t>
  </si>
  <si>
    <t>Okoboji</t>
  </si>
  <si>
    <t>Olin Consolidated</t>
  </si>
  <si>
    <t>Orient-Macksburg</t>
  </si>
  <si>
    <t>Osage</t>
  </si>
  <si>
    <t>Oskaloosa</t>
  </si>
  <si>
    <t>Ottumwa</t>
  </si>
  <si>
    <t>Panorama</t>
  </si>
  <si>
    <t>Paton-Churdan</t>
  </si>
  <si>
    <t>PCM</t>
  </si>
  <si>
    <t>Pekin</t>
  </si>
  <si>
    <t>Pella</t>
  </si>
  <si>
    <t>Perry</t>
  </si>
  <si>
    <t>Pleasant Valley</t>
  </si>
  <si>
    <t>Pleasantville</t>
  </si>
  <si>
    <t>Pocahontas Area</t>
  </si>
  <si>
    <t>Postville</t>
  </si>
  <si>
    <t>Prairie Valley</t>
  </si>
  <si>
    <t>Red Oak</t>
  </si>
  <si>
    <t>Remsen-Union</t>
  </si>
  <si>
    <t>Riceville</t>
  </si>
  <si>
    <t>Riverside</t>
  </si>
  <si>
    <t>Rock Valley</t>
  </si>
  <si>
    <t>Roland-Story</t>
  </si>
  <si>
    <t>Rudd-Rockford-Marble Rk</t>
  </si>
  <si>
    <t>Ruthven-Ayrshire</t>
  </si>
  <si>
    <t>St Ansgar</t>
  </si>
  <si>
    <t>Saydel</t>
  </si>
  <si>
    <t>Schaller-Crestland</t>
  </si>
  <si>
    <t>Schleswig</t>
  </si>
  <si>
    <t>Sergeant Bluff-Luton</t>
  </si>
  <si>
    <t>Seymour</t>
  </si>
  <si>
    <t>West Fork</t>
  </si>
  <si>
    <t>Sheldon</t>
  </si>
  <si>
    <t>Shenandoah</t>
  </si>
  <si>
    <t>Sibley-Ocheyedan</t>
  </si>
  <si>
    <t>Sidney</t>
  </si>
  <si>
    <t>Sigourney</t>
  </si>
  <si>
    <t>Sioux Center</t>
  </si>
  <si>
    <t>Sioux Central</t>
  </si>
  <si>
    <t>Sioux City</t>
  </si>
  <si>
    <t>South Central Calhoun</t>
  </si>
  <si>
    <t>Solon</t>
  </si>
  <si>
    <t>Southeast Warren</t>
  </si>
  <si>
    <t>South Hamilton</t>
  </si>
  <si>
    <t>Southeast Webster Grand</t>
  </si>
  <si>
    <t>South Page</t>
  </si>
  <si>
    <t>South Tama County</t>
  </si>
  <si>
    <t>South O'Brien</t>
  </si>
  <si>
    <t>South Winneshiek</t>
  </si>
  <si>
    <t>Southeast Polk</t>
  </si>
  <si>
    <t>Spencer</t>
  </si>
  <si>
    <t>Spirit Lake</t>
  </si>
  <si>
    <t>Springville</t>
  </si>
  <si>
    <t>Stanton</t>
  </si>
  <si>
    <t>Starmont</t>
  </si>
  <si>
    <t>Storm Lake</t>
  </si>
  <si>
    <t>Stratford</t>
  </si>
  <si>
    <t>West Central Valley</t>
  </si>
  <si>
    <t>Sumner-Fredericksburg</t>
  </si>
  <si>
    <t>Tipton</t>
  </si>
  <si>
    <t>Treynor</t>
  </si>
  <si>
    <t>Tri-Center</t>
  </si>
  <si>
    <t>Tri-County</t>
  </si>
  <si>
    <t>Tripoli</t>
  </si>
  <si>
    <t>Turkey Valley</t>
  </si>
  <si>
    <t>Twin Cedars</t>
  </si>
  <si>
    <t>Twin Rivers</t>
  </si>
  <si>
    <t>Underwood</t>
  </si>
  <si>
    <t>Union</t>
  </si>
  <si>
    <t>United</t>
  </si>
  <si>
    <t>Urbandale</t>
  </si>
  <si>
    <t>Van Buren County</t>
  </si>
  <si>
    <t>Van Meter</t>
  </si>
  <si>
    <t>Villisca</t>
  </si>
  <si>
    <t>Vinton-Shellsburg</t>
  </si>
  <si>
    <t>Waco</t>
  </si>
  <si>
    <t>East Sac County</t>
  </si>
  <si>
    <t>Wapello</t>
  </si>
  <si>
    <t>Wapsie Valley</t>
  </si>
  <si>
    <t>Washington</t>
  </si>
  <si>
    <t>Waterloo</t>
  </si>
  <si>
    <t>Waukee</t>
  </si>
  <si>
    <t>Waverly-Shell Rock</t>
  </si>
  <si>
    <t>Wayne</t>
  </si>
  <si>
    <t>Webster City</t>
  </si>
  <si>
    <t>West Bend-Mallard</t>
  </si>
  <si>
    <t>West Branch</t>
  </si>
  <si>
    <t>West Burlington Ind</t>
  </si>
  <si>
    <t>West Central</t>
  </si>
  <si>
    <t>West Delaware County</t>
  </si>
  <si>
    <t>West Des Moines</t>
  </si>
  <si>
    <t>Western Dubuque</t>
  </si>
  <si>
    <t>West Harrison</t>
  </si>
  <si>
    <t>West Liberty</t>
  </si>
  <si>
    <t>West Lyon</t>
  </si>
  <si>
    <t>West Marshall</t>
  </si>
  <si>
    <t>West Monona</t>
  </si>
  <si>
    <t>West Sioux</t>
  </si>
  <si>
    <t>Westwood</t>
  </si>
  <si>
    <t>Whiting</t>
  </si>
  <si>
    <t>Williamsburg</t>
  </si>
  <si>
    <t>Wilton</t>
  </si>
  <si>
    <t>Winfield-Mt Union</t>
  </si>
  <si>
    <t>Winterset</t>
  </si>
  <si>
    <t>Woodbine</t>
  </si>
  <si>
    <t>Woodbury Central</t>
  </si>
  <si>
    <t>Woodward-Granger</t>
  </si>
  <si>
    <t>9201</t>
  </si>
  <si>
    <t>Keystone AEA</t>
  </si>
  <si>
    <t>9205</t>
  </si>
  <si>
    <t>Prairie Lakes AEA</t>
  </si>
  <si>
    <t>9207</t>
  </si>
  <si>
    <t>Central Rivers AEA</t>
  </si>
  <si>
    <t>9209</t>
  </si>
  <si>
    <t>Mississippi Bend AEA</t>
  </si>
  <si>
    <t>9210</t>
  </si>
  <si>
    <t>Grant Wood AEA</t>
  </si>
  <si>
    <t>9211</t>
  </si>
  <si>
    <t>Heartland AEA</t>
  </si>
  <si>
    <t>9212</t>
  </si>
  <si>
    <t>Northwest AEA</t>
  </si>
  <si>
    <t>9213</t>
  </si>
  <si>
    <t>Green Hills AEA</t>
  </si>
  <si>
    <t>9215</t>
  </si>
  <si>
    <t>Great Prairie AEA</t>
  </si>
  <si>
    <t>[Building 1]</t>
  </si>
  <si>
    <t>[Building 2]</t>
  </si>
  <si>
    <t>[Building 3]</t>
  </si>
  <si>
    <t>[Building 6]</t>
  </si>
  <si>
    <t>2020-21 Budget</t>
  </si>
  <si>
    <t>2020-21</t>
  </si>
  <si>
    <t>FISCAL YEAR:</t>
  </si>
  <si>
    <t>AmyFreeman , Accountant 1
Bureau of Internal 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</si>
</sst>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43" formatCode="_(* #,##0.00_);_(* \(#,##0.00\);_(* &quot;-&quot;??_);_(@_)"/>
    <numFmt numFmtId="164" formatCode="&quot;$&quot;\ \ \ #,##0.00"/>
    <numFmt numFmtId="165" formatCode="[$-409]mmmm\ d\,\ yyyy;@"/>
    <numFmt numFmtId="166" formatCode="mm/dd/yy;@"/>
  </numFmts>
  <fonts count="45" x14ac:knownFonts="1">
    <font>
      <sz val="10"/>
      <name val="Arial"/>
    </font>
    <font>
      <sz val="10"/>
      <name val="Arial"/>
      <family val="2"/>
    </font>
    <font>
      <sz val="7.25"/>
      <name val="Helv"/>
    </font>
    <font>
      <sz val="9"/>
      <name val="Arial"/>
      <family val="2"/>
    </font>
    <font>
      <sz val="8"/>
      <name val="Arial"/>
      <family val="2"/>
    </font>
    <font>
      <sz val="10"/>
      <name val="Arial"/>
      <family val="2"/>
    </font>
    <font>
      <b/>
      <sz val="9"/>
      <name val="Calibri"/>
      <family val="2"/>
      <scheme val="minor"/>
    </font>
    <font>
      <sz val="9"/>
      <name val="Calibri"/>
      <family val="2"/>
      <scheme val="minor"/>
    </font>
    <font>
      <sz val="11"/>
      <color rgb="FF3F3F76"/>
      <name val="Calibri"/>
      <family val="2"/>
    </font>
    <font>
      <b/>
      <sz val="10"/>
      <name val="Calibri"/>
      <family val="2"/>
      <scheme val="minor"/>
    </font>
    <font>
      <sz val="10"/>
      <name val="Calibri"/>
      <family val="2"/>
      <scheme val="minor"/>
    </font>
    <font>
      <b/>
      <sz val="11"/>
      <name val="Calibri"/>
      <family val="2"/>
      <scheme val="minor"/>
    </font>
    <font>
      <sz val="11"/>
      <name val="Calibri"/>
      <family val="2"/>
      <scheme val="minor"/>
    </font>
    <font>
      <sz val="10"/>
      <name val="Arial"/>
      <family val="2"/>
    </font>
    <font>
      <u/>
      <sz val="10"/>
      <color theme="10"/>
      <name val="Arial"/>
      <family val="2"/>
    </font>
    <font>
      <u/>
      <sz val="11"/>
      <color theme="10"/>
      <name val="Calibri"/>
      <family val="2"/>
      <scheme val="minor"/>
    </font>
    <font>
      <vertAlign val="superscript"/>
      <sz val="14"/>
      <name val="Calibri"/>
      <family val="2"/>
      <scheme val="minor"/>
    </font>
    <font>
      <sz val="14"/>
      <name val="Calibri"/>
      <family val="2"/>
      <scheme val="minor"/>
    </font>
    <font>
      <b/>
      <i/>
      <sz val="9"/>
      <name val="Calibri"/>
      <family val="2"/>
      <scheme val="minor"/>
    </font>
    <font>
      <sz val="10"/>
      <color rgb="FF3F3F76"/>
      <name val="Calibri"/>
      <family val="2"/>
      <scheme val="minor"/>
    </font>
    <font>
      <b/>
      <sz val="10"/>
      <color rgb="FFC00000"/>
      <name val="Calibri"/>
      <family val="2"/>
      <scheme val="minor"/>
    </font>
    <font>
      <b/>
      <sz val="10"/>
      <name val="Arial"/>
      <family val="2"/>
    </font>
    <font>
      <sz val="10"/>
      <color rgb="FFFF0000"/>
      <name val="Calibri"/>
      <family val="2"/>
      <scheme val="minor"/>
    </font>
    <font>
      <b/>
      <sz val="12"/>
      <name val="Calibri"/>
      <family val="2"/>
      <scheme val="minor"/>
    </font>
    <font>
      <b/>
      <sz val="11"/>
      <color rgb="FF3F3F76"/>
      <name val="Calibri"/>
      <family val="2"/>
      <scheme val="minor"/>
    </font>
    <font>
      <sz val="11"/>
      <color theme="0"/>
      <name val="Calibri"/>
      <family val="2"/>
      <scheme val="minor"/>
    </font>
    <font>
      <sz val="10"/>
      <name val="MS Sans Serif"/>
    </font>
    <font>
      <b/>
      <sz val="10"/>
      <name val="Calibri"/>
      <family val="2"/>
    </font>
    <font>
      <sz val="10"/>
      <name val="Calibri"/>
      <family val="2"/>
    </font>
    <font>
      <sz val="11"/>
      <color theme="1"/>
      <name val="Calibri"/>
      <family val="2"/>
    </font>
    <font>
      <i/>
      <sz val="11"/>
      <name val="Calibri"/>
      <family val="2"/>
      <scheme val="minor"/>
    </font>
    <font>
      <sz val="10"/>
      <name val="Calibri"/>
      <family val="2"/>
    </font>
    <font>
      <sz val="11"/>
      <color theme="1"/>
      <name val="Calibri"/>
      <family val="2"/>
    </font>
    <font>
      <b/>
      <sz val="10.5"/>
      <name val="Calibri"/>
      <family val="2"/>
      <scheme val="minor"/>
    </font>
    <font>
      <b/>
      <vertAlign val="superscript"/>
      <sz val="12"/>
      <name val="Calibri"/>
      <family val="2"/>
      <scheme val="minor"/>
    </font>
    <font>
      <sz val="11"/>
      <color rgb="FF9C6500"/>
      <name val="Calibri"/>
      <family val="2"/>
      <scheme val="minor"/>
    </font>
    <font>
      <sz val="9"/>
      <color rgb="FF3F3F76"/>
      <name val="Calibri"/>
      <family val="2"/>
      <scheme val="minor"/>
    </font>
    <font>
      <b/>
      <sz val="10"/>
      <color rgb="FF3F3F76"/>
      <name val="Calibri"/>
      <family val="2"/>
      <scheme val="minor"/>
    </font>
    <font>
      <sz val="10"/>
      <color rgb="FF3F3F76"/>
      <name val="Calibri"/>
      <family val="2"/>
    </font>
    <font>
      <b/>
      <sz val="9"/>
      <color theme="1"/>
      <name val="Calibri"/>
      <family val="2"/>
      <scheme val="minor"/>
    </font>
    <font>
      <vertAlign val="superscript"/>
      <sz val="13"/>
      <name val="Calibri"/>
      <family val="2"/>
      <scheme val="minor"/>
    </font>
    <font>
      <sz val="13"/>
      <name val="Calibri"/>
      <family val="2"/>
      <scheme val="minor"/>
    </font>
    <font>
      <b/>
      <sz val="11"/>
      <color rgb="FF3F3F76"/>
      <name val="Calibri"/>
      <family val="2"/>
    </font>
    <font>
      <sz val="10"/>
      <name val="Calibri"/>
      <family val="2"/>
    </font>
    <font>
      <sz val="11"/>
      <color theme="1"/>
      <name val="Calibri"/>
      <family val="2"/>
    </font>
  </fonts>
  <fills count="15">
    <fill>
      <patternFill patternType="none"/>
    </fill>
    <fill>
      <patternFill patternType="gray125"/>
    </fill>
    <fill>
      <patternFill patternType="solid">
        <fgColor theme="0" tint="-0.14999847407452621"/>
        <bgColor indexed="64"/>
      </patternFill>
    </fill>
    <fill>
      <patternFill patternType="solid">
        <fgColor rgb="FFFFCC99"/>
      </patternFill>
    </fill>
    <fill>
      <patternFill patternType="solid">
        <fgColor theme="6" tint="0.39997558519241921"/>
        <bgColor indexed="64"/>
      </patternFill>
    </fill>
    <fill>
      <patternFill patternType="solid">
        <fgColor rgb="FFF9B47B"/>
        <bgColor indexed="64"/>
      </patternFill>
    </fill>
    <fill>
      <patternFill patternType="gray0625">
        <fgColor theme="9" tint="-0.499984740745262"/>
        <bgColor indexed="65"/>
      </patternFill>
    </fill>
    <fill>
      <patternFill patternType="darkGray">
        <fgColor theme="9" tint="-0.499984740745262"/>
        <bgColor indexed="65"/>
      </patternFill>
    </fill>
    <fill>
      <patternFill patternType="mediumGray">
        <fgColor theme="9" tint="-0.499984740745262"/>
        <bgColor indexed="65"/>
      </patternFill>
    </fill>
    <fill>
      <patternFill patternType="solid">
        <fgColor theme="7" tint="0.79998168889431442"/>
        <bgColor indexed="64"/>
      </patternFill>
    </fill>
    <fill>
      <patternFill patternType="solid">
        <fgColor rgb="FFFFCC99"/>
        <bgColor indexed="64"/>
      </patternFill>
    </fill>
    <fill>
      <patternFill patternType="solid">
        <fgColor theme="3" tint="0.79998168889431442"/>
        <bgColor indexed="64"/>
      </patternFill>
    </fill>
    <fill>
      <patternFill patternType="solid">
        <fgColor rgb="FF92D050"/>
        <bgColor indexed="64"/>
      </patternFill>
    </fill>
    <fill>
      <patternFill patternType="solid">
        <fgColor rgb="FFFFEB9C"/>
      </patternFill>
    </fill>
    <fill>
      <patternFill patternType="solid">
        <fgColor theme="4" tint="0.79998168889431442"/>
        <bgColor indexed="64"/>
      </patternFill>
    </fill>
  </fills>
  <borders count="12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8"/>
      </top>
      <bottom/>
      <diagonal/>
    </border>
    <border>
      <left style="medium">
        <color indexed="64"/>
      </left>
      <right/>
      <top/>
      <bottom style="thin">
        <color indexed="8"/>
      </bottom>
      <diagonal/>
    </border>
    <border>
      <left style="thin">
        <color indexed="64"/>
      </left>
      <right/>
      <top style="double">
        <color indexed="64"/>
      </top>
      <bottom/>
      <diagonal/>
    </border>
    <border>
      <left style="thin">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medium">
        <color indexed="64"/>
      </left>
      <right/>
      <top/>
      <bottom style="double">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8"/>
      </top>
      <bottom style="thin">
        <color indexed="64"/>
      </bottom>
      <diagonal/>
    </border>
    <border>
      <left/>
      <right style="medium">
        <color indexed="64"/>
      </right>
      <top style="thin">
        <color indexed="8"/>
      </top>
      <bottom style="thin">
        <color indexed="64"/>
      </bottom>
      <diagonal/>
    </border>
    <border>
      <left style="thin">
        <color indexed="64"/>
      </left>
      <right style="medium">
        <color indexed="64"/>
      </right>
      <top style="thin">
        <color indexed="8"/>
      </top>
      <bottom style="thin">
        <color indexed="64"/>
      </bottom>
      <diagonal/>
    </border>
    <border>
      <left/>
      <right/>
      <top style="double">
        <color indexed="64"/>
      </top>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style="thin">
        <color rgb="FF7F7F7F"/>
      </right>
      <top/>
      <bottom style="thin">
        <color rgb="FF7F7F7F"/>
      </bottom>
      <diagonal/>
    </border>
    <border>
      <left style="thin">
        <color rgb="FF7F7F7F"/>
      </left>
      <right style="medium">
        <color indexed="64"/>
      </right>
      <top/>
      <bottom style="thin">
        <color rgb="FF7F7F7F"/>
      </bottom>
      <diagonal/>
    </border>
    <border>
      <left style="medium">
        <color indexed="64"/>
      </left>
      <right/>
      <top style="double">
        <color indexed="64"/>
      </top>
      <bottom/>
      <diagonal/>
    </border>
    <border>
      <left style="medium">
        <color indexed="64"/>
      </left>
      <right/>
      <top style="thin">
        <color rgb="FF7F7F7F"/>
      </top>
      <bottom style="thin">
        <color rgb="FF7F7F7F"/>
      </bottom>
      <diagonal/>
    </border>
    <border>
      <left style="medium">
        <color indexed="64"/>
      </left>
      <right/>
      <top style="thin">
        <color rgb="FF7F7F7F"/>
      </top>
      <bottom style="double">
        <color indexed="64"/>
      </bottom>
      <diagonal/>
    </border>
    <border>
      <left style="medium">
        <color indexed="64"/>
      </left>
      <right/>
      <top/>
      <bottom style="thin">
        <color rgb="FF7F7F7F"/>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medium">
        <color indexed="64"/>
      </bottom>
      <diagonal/>
    </border>
    <border>
      <left/>
      <right/>
      <top style="thin">
        <color theme="0" tint="-0.499984740745262"/>
      </top>
      <bottom style="thin">
        <color theme="0" tint="-0.499984740745262"/>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
      <left style="medium">
        <color indexed="64"/>
      </left>
      <right style="medium">
        <color indexed="64"/>
      </right>
      <top style="medium">
        <color indexed="64"/>
      </top>
      <bottom style="thin">
        <color rgb="FF7F7F7F"/>
      </bottom>
      <diagonal/>
    </border>
    <border>
      <left style="medium">
        <color indexed="64"/>
      </left>
      <right style="medium">
        <color indexed="64"/>
      </right>
      <top style="thin">
        <color rgb="FF7F7F7F"/>
      </top>
      <bottom style="medium">
        <color indexed="64"/>
      </bottom>
      <diagonal/>
    </border>
    <border>
      <left style="medium">
        <color indexed="64"/>
      </left>
      <right style="thin">
        <color indexed="64"/>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diagonal/>
    </border>
    <border>
      <left/>
      <right/>
      <top style="thin">
        <color theme="0" tint="-0.499984740745262"/>
      </top>
      <bottom/>
      <diagonal/>
    </border>
    <border>
      <left/>
      <right style="medium">
        <color indexed="64"/>
      </right>
      <top style="thin">
        <color theme="0" tint="-0.499984740745262"/>
      </top>
      <bottom/>
      <diagonal/>
    </border>
    <border>
      <left style="medium">
        <color indexed="64"/>
      </left>
      <right style="thin">
        <color indexed="64"/>
      </right>
      <top style="thin">
        <color rgb="FF7F7F7F"/>
      </top>
      <bottom style="thin">
        <color indexed="64"/>
      </bottom>
      <diagonal/>
    </border>
    <border>
      <left style="medium">
        <color indexed="64"/>
      </left>
      <right/>
      <top style="thin">
        <color rgb="FF7F7F7F"/>
      </top>
      <bottom style="thin">
        <color indexed="64"/>
      </bottom>
      <diagonal/>
    </border>
    <border>
      <left style="medium">
        <color indexed="64"/>
      </left>
      <right style="thin">
        <color indexed="64"/>
      </right>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theme="0" tint="-0.499984740745262"/>
      </top>
      <bottom style="medium">
        <color indexed="64"/>
      </bottom>
      <diagonal/>
    </border>
    <border>
      <left style="thin">
        <color rgb="FF7F7F7F"/>
      </left>
      <right style="medium">
        <color indexed="64"/>
      </right>
      <top style="thin">
        <color rgb="FF7F7F7F"/>
      </top>
      <bottom style="medium">
        <color indexed="64"/>
      </bottom>
      <diagonal/>
    </border>
    <border>
      <left style="thin">
        <color rgb="FF7F7F7F"/>
      </left>
      <right style="medium">
        <color indexed="64"/>
      </right>
      <top style="medium">
        <color indexed="64"/>
      </top>
      <bottom style="thin">
        <color rgb="FF7F7F7F"/>
      </bottom>
      <diagonal/>
    </border>
    <border>
      <left style="medium">
        <color indexed="64"/>
      </left>
      <right style="thin">
        <color rgb="FF7F7F7F"/>
      </right>
      <top style="thin">
        <color rgb="FF7F7F7F"/>
      </top>
      <bottom style="thin">
        <color indexed="64"/>
      </bottom>
      <diagonal/>
    </border>
    <border>
      <left style="thin">
        <color rgb="FF7F7F7F"/>
      </left>
      <right style="medium">
        <color indexed="64"/>
      </right>
      <top style="thin">
        <color rgb="FF7F7F7F"/>
      </top>
      <bottom style="thin">
        <color indexed="64"/>
      </bottom>
      <diagonal/>
    </border>
    <border>
      <left style="thin">
        <color rgb="FF7F7F7F"/>
      </left>
      <right style="thin">
        <color rgb="FF7F7F7F"/>
      </right>
      <top style="thin">
        <color rgb="FF7F7F7F"/>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medium">
        <color indexed="64"/>
      </right>
      <top style="double">
        <color indexed="64"/>
      </top>
      <bottom/>
      <diagonal/>
    </border>
    <border>
      <left/>
      <right/>
      <top style="double">
        <color indexed="64"/>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thin">
        <color theme="0" tint="-0.499984740745262"/>
      </top>
      <bottom/>
      <diagonal/>
    </border>
    <border>
      <left style="medium">
        <color indexed="64"/>
      </left>
      <right style="medium">
        <color indexed="64"/>
      </right>
      <top/>
      <bottom style="thin">
        <color theme="0" tint="-0.499984740745262"/>
      </bottom>
      <diagonal/>
    </border>
    <border>
      <left/>
      <right/>
      <top/>
      <bottom style="thin">
        <color theme="0" tint="-0.499984740745262"/>
      </bottom>
      <diagonal/>
    </border>
    <border>
      <left style="medium">
        <color indexed="64"/>
      </left>
      <right style="medium">
        <color indexed="64"/>
      </right>
      <top style="thin">
        <color rgb="FF7F7F7F"/>
      </top>
      <bottom style="thin">
        <color rgb="FF7F7F7F"/>
      </bottom>
      <diagonal/>
    </border>
    <border>
      <left style="medium">
        <color indexed="64"/>
      </left>
      <right/>
      <top/>
      <bottom style="thin">
        <color theme="0" tint="-0.499984740745262"/>
      </bottom>
      <diagonal/>
    </border>
    <border>
      <left/>
      <right style="medium">
        <color indexed="64"/>
      </right>
      <top/>
      <bottom style="thin">
        <color theme="0" tint="-0.499984740745262"/>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7F7F7F"/>
      </left>
      <right style="thin">
        <color rgb="FF7F7F7F"/>
      </right>
      <top style="thin">
        <color rgb="FF7F7F7F"/>
      </top>
      <bottom/>
      <diagonal/>
    </border>
    <border>
      <left style="medium">
        <color indexed="64"/>
      </left>
      <right/>
      <top style="medium">
        <color indexed="64"/>
      </top>
      <bottom style="thin">
        <color rgb="FF7F7F7F"/>
      </bottom>
      <diagonal/>
    </border>
    <border>
      <left/>
      <right/>
      <top style="medium">
        <color indexed="64"/>
      </top>
      <bottom style="thin">
        <color rgb="FF7F7F7F"/>
      </bottom>
      <diagonal/>
    </border>
    <border>
      <left/>
      <right style="medium">
        <color indexed="64"/>
      </right>
      <top style="medium">
        <color indexed="64"/>
      </top>
      <bottom style="thin">
        <color rgb="FF7F7F7F"/>
      </bottom>
      <diagonal/>
    </border>
    <border>
      <left style="medium">
        <color indexed="64"/>
      </left>
      <right style="thin">
        <color rgb="FF7F7F7F"/>
      </right>
      <top style="medium">
        <color indexed="64"/>
      </top>
      <bottom style="thin">
        <color rgb="FF7F7F7F"/>
      </bottom>
      <diagonal/>
    </border>
  </borders>
  <cellStyleXfs count="11">
    <xf numFmtId="0" fontId="0" fillId="0" borderId="0"/>
    <xf numFmtId="44" fontId="1" fillId="0" borderId="0" applyFont="0" applyFill="0" applyBorder="0" applyAlignment="0" applyProtection="0"/>
    <xf numFmtId="0" fontId="2" fillId="0" borderId="0"/>
    <xf numFmtId="43" fontId="5" fillId="0" borderId="0" applyFont="0" applyFill="0" applyBorder="0" applyAlignment="0" applyProtection="0"/>
    <xf numFmtId="0" fontId="8" fillId="3" borderId="42" applyNumberFormat="0" applyAlignment="0" applyProtection="0"/>
    <xf numFmtId="0" fontId="1" fillId="0" borderId="0"/>
    <xf numFmtId="43" fontId="1"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0" fontId="26" fillId="0" borderId="0"/>
    <xf numFmtId="0" fontId="35" fillId="13" borderId="0" applyNumberFormat="0" applyBorder="0" applyAlignment="0" applyProtection="0"/>
  </cellStyleXfs>
  <cellXfs count="539">
    <xf numFmtId="0" fontId="0" fillId="0" borderId="0" xfId="0"/>
    <xf numFmtId="0" fontId="3" fillId="0" borderId="0" xfId="0" applyFont="1"/>
    <xf numFmtId="0" fontId="3" fillId="0" borderId="0" xfId="0" applyFont="1" applyAlignment="1">
      <alignment wrapText="1"/>
    </xf>
    <xf numFmtId="0" fontId="3" fillId="0" borderId="0" xfId="0" applyFont="1" applyBorder="1"/>
    <xf numFmtId="0" fontId="7" fillId="0" borderId="0" xfId="0" applyFont="1"/>
    <xf numFmtId="0" fontId="7" fillId="0" borderId="0" xfId="0" applyFont="1" applyBorder="1"/>
    <xf numFmtId="44" fontId="7" fillId="0" borderId="0" xfId="0" applyNumberFormat="1" applyFont="1" applyBorder="1"/>
    <xf numFmtId="0" fontId="7" fillId="0" borderId="0" xfId="2" applyFont="1" applyBorder="1"/>
    <xf numFmtId="0" fontId="7" fillId="0" borderId="4" xfId="2" applyFont="1" applyBorder="1" applyAlignment="1">
      <alignment horizontal="center" wrapText="1"/>
    </xf>
    <xf numFmtId="0" fontId="7" fillId="0" borderId="8" xfId="2" applyFont="1" applyBorder="1" applyAlignment="1" applyProtection="1">
      <alignment horizontal="left"/>
    </xf>
    <xf numFmtId="0" fontId="7" fillId="0" borderId="18" xfId="2" applyFont="1" applyBorder="1" applyAlignment="1">
      <alignment horizontal="center" wrapText="1"/>
    </xf>
    <xf numFmtId="0" fontId="7" fillId="0" borderId="34" xfId="2" applyFont="1" applyBorder="1" applyAlignment="1" applyProtection="1">
      <alignment horizontal="center"/>
    </xf>
    <xf numFmtId="0" fontId="7" fillId="0" borderId="23" xfId="2" applyFont="1" applyBorder="1" applyAlignment="1" applyProtection="1">
      <alignment horizontal="center"/>
    </xf>
    <xf numFmtId="0" fontId="7" fillId="0" borderId="35" xfId="2" applyFont="1" applyBorder="1" applyAlignment="1">
      <alignment horizontal="center"/>
    </xf>
    <xf numFmtId="0" fontId="7" fillId="0" borderId="41" xfId="2" applyFont="1" applyBorder="1" applyAlignment="1" applyProtection="1">
      <alignment horizontal="center"/>
    </xf>
    <xf numFmtId="0" fontId="7" fillId="0" borderId="40" xfId="2" applyFont="1" applyBorder="1" applyAlignment="1" applyProtection="1">
      <alignment horizontal="center"/>
    </xf>
    <xf numFmtId="0" fontId="7" fillId="0" borderId="7" xfId="2" applyFont="1" applyBorder="1" applyAlignment="1" applyProtection="1">
      <alignment horizontal="left"/>
    </xf>
    <xf numFmtId="44" fontId="7" fillId="6" borderId="43" xfId="1" applyFont="1" applyFill="1" applyBorder="1" applyAlignment="1"/>
    <xf numFmtId="44" fontId="7" fillId="6" borderId="47" xfId="1" applyFont="1" applyFill="1" applyBorder="1" applyAlignment="1"/>
    <xf numFmtId="44" fontId="7" fillId="6" borderId="9" xfId="1" applyFont="1" applyFill="1" applyBorder="1" applyAlignment="1"/>
    <xf numFmtId="7" fontId="7" fillId="6" borderId="53" xfId="2" applyNumberFormat="1" applyFont="1" applyFill="1" applyBorder="1" applyAlignment="1" applyProtection="1"/>
    <xf numFmtId="7" fontId="7" fillId="6" borderId="54" xfId="2" applyNumberFormat="1" applyFont="1" applyFill="1" applyBorder="1" applyAlignment="1" applyProtection="1"/>
    <xf numFmtId="44" fontId="7" fillId="6" borderId="53" xfId="2" applyNumberFormat="1" applyFont="1" applyFill="1" applyBorder="1" applyAlignment="1" applyProtection="1"/>
    <xf numFmtId="44" fontId="7" fillId="6" borderId="55" xfId="2" applyNumberFormat="1" applyFont="1" applyFill="1" applyBorder="1" applyAlignment="1" applyProtection="1"/>
    <xf numFmtId="0" fontId="6" fillId="0" borderId="8" xfId="2" applyFont="1" applyBorder="1" applyAlignment="1" applyProtection="1">
      <alignment horizontal="left"/>
    </xf>
    <xf numFmtId="44" fontId="7" fillId="7" borderId="0" xfId="1" applyFont="1" applyFill="1" applyBorder="1" applyAlignment="1"/>
    <xf numFmtId="0" fontId="7" fillId="0" borderId="0" xfId="2" applyFont="1" applyBorder="1" applyAlignment="1">
      <alignment horizontal="left"/>
    </xf>
    <xf numFmtId="0" fontId="7" fillId="0" borderId="0" xfId="2" applyFont="1" applyBorder="1" applyAlignment="1"/>
    <xf numFmtId="0" fontId="7" fillId="0" borderId="6" xfId="2" applyFont="1" applyBorder="1" applyAlignment="1"/>
    <xf numFmtId="0" fontId="7" fillId="0" borderId="1" xfId="2" applyFont="1" applyBorder="1" applyAlignment="1"/>
    <xf numFmtId="0" fontId="6" fillId="0" borderId="37" xfId="2" applyFont="1" applyBorder="1" applyAlignment="1" applyProtection="1">
      <alignment horizontal="left"/>
    </xf>
    <xf numFmtId="0" fontId="7" fillId="0" borderId="28" xfId="2" applyFont="1" applyBorder="1" applyAlignment="1"/>
    <xf numFmtId="0" fontId="7" fillId="0" borderId="12" xfId="2" applyFont="1" applyBorder="1" applyAlignment="1">
      <alignment horizontal="center"/>
    </xf>
    <xf numFmtId="0" fontId="7" fillId="0" borderId="7" xfId="2" applyFont="1" applyBorder="1" applyAlignment="1" applyProtection="1">
      <alignment horizontal="left" wrapText="1"/>
    </xf>
    <xf numFmtId="44" fontId="10" fillId="6" borderId="43" xfId="1" applyFont="1" applyFill="1" applyBorder="1" applyAlignment="1"/>
    <xf numFmtId="44" fontId="10" fillId="6" borderId="47" xfId="1" applyFont="1" applyFill="1" applyBorder="1" applyAlignment="1"/>
    <xf numFmtId="44" fontId="10" fillId="6" borderId="9" xfId="1" applyFont="1" applyFill="1" applyBorder="1" applyAlignment="1"/>
    <xf numFmtId="7" fontId="10" fillId="6" borderId="53" xfId="2" applyNumberFormat="1" applyFont="1" applyFill="1" applyBorder="1" applyAlignment="1" applyProtection="1"/>
    <xf numFmtId="7" fontId="10" fillId="6" borderId="54" xfId="2" applyNumberFormat="1" applyFont="1" applyFill="1" applyBorder="1" applyAlignment="1" applyProtection="1"/>
    <xf numFmtId="44" fontId="10" fillId="6" borderId="53" xfId="2" applyNumberFormat="1" applyFont="1" applyFill="1" applyBorder="1" applyAlignment="1" applyProtection="1"/>
    <xf numFmtId="44" fontId="10" fillId="7" borderId="23" xfId="1" applyFont="1" applyFill="1" applyBorder="1" applyAlignment="1"/>
    <xf numFmtId="44" fontId="10" fillId="7" borderId="22" xfId="1" applyFont="1" applyFill="1" applyBorder="1" applyAlignment="1"/>
    <xf numFmtId="0" fontId="12" fillId="0" borderId="0" xfId="0" applyFont="1" applyBorder="1"/>
    <xf numFmtId="0" fontId="12" fillId="0" borderId="0" xfId="0" applyFont="1"/>
    <xf numFmtId="0" fontId="12" fillId="0" borderId="14" xfId="0" applyFont="1" applyBorder="1" applyAlignment="1">
      <alignment horizontal="center"/>
    </xf>
    <xf numFmtId="0" fontId="12" fillId="0" borderId="16" xfId="0" applyFont="1" applyBorder="1" applyAlignment="1">
      <alignment horizontal="center"/>
    </xf>
    <xf numFmtId="44" fontId="12" fillId="0" borderId="17" xfId="1" applyFont="1" applyBorder="1" applyAlignment="1">
      <alignment horizontal="center"/>
    </xf>
    <xf numFmtId="44" fontId="12" fillId="0" borderId="0" xfId="1" applyFont="1"/>
    <xf numFmtId="44" fontId="12" fillId="0" borderId="0" xfId="0" applyNumberFormat="1" applyFont="1"/>
    <xf numFmtId="43" fontId="12" fillId="0" borderId="0" xfId="3" applyFont="1"/>
    <xf numFmtId="0" fontId="17" fillId="9" borderId="45" xfId="0" applyFont="1" applyFill="1" applyBorder="1"/>
    <xf numFmtId="0" fontId="17" fillId="9" borderId="1" xfId="0" applyFont="1" applyFill="1" applyBorder="1"/>
    <xf numFmtId="44" fontId="10" fillId="8" borderId="17" xfId="1" applyFont="1" applyFill="1" applyBorder="1" applyAlignment="1"/>
    <xf numFmtId="44" fontId="10" fillId="8" borderId="27" xfId="1" applyFont="1" applyFill="1" applyBorder="1" applyAlignment="1"/>
    <xf numFmtId="44" fontId="10" fillId="8" borderId="39" xfId="1" applyFont="1" applyFill="1" applyBorder="1" applyAlignment="1"/>
    <xf numFmtId="7" fontId="10" fillId="6" borderId="15" xfId="2" applyNumberFormat="1" applyFont="1" applyFill="1" applyBorder="1" applyAlignment="1" applyProtection="1"/>
    <xf numFmtId="7" fontId="10" fillId="6" borderId="13" xfId="2" applyNumberFormat="1" applyFont="1" applyFill="1" applyBorder="1" applyAlignment="1" applyProtection="1"/>
    <xf numFmtId="44" fontId="10" fillId="6" borderId="15" xfId="2" applyNumberFormat="1" applyFont="1" applyFill="1" applyBorder="1" applyAlignment="1" applyProtection="1"/>
    <xf numFmtId="44" fontId="19" fillId="3" borderId="62" xfId="4" applyNumberFormat="1" applyFont="1" applyBorder="1" applyAlignment="1" applyProtection="1">
      <protection locked="0"/>
    </xf>
    <xf numFmtId="44" fontId="19" fillId="3" borderId="63" xfId="4" applyNumberFormat="1" applyFont="1" applyBorder="1" applyAlignment="1" applyProtection="1">
      <protection locked="0"/>
    </xf>
    <xf numFmtId="43" fontId="19" fillId="3" borderId="60" xfId="4" applyNumberFormat="1" applyFont="1" applyBorder="1" applyAlignment="1" applyProtection="1">
      <protection locked="0"/>
    </xf>
    <xf numFmtId="43" fontId="19" fillId="3" borderId="61" xfId="4" applyNumberFormat="1" applyFont="1" applyBorder="1" applyAlignment="1" applyProtection="1">
      <protection locked="0"/>
    </xf>
    <xf numFmtId="44" fontId="19" fillId="3" borderId="60" xfId="4" applyNumberFormat="1" applyFont="1" applyBorder="1" applyAlignment="1" applyProtection="1">
      <protection locked="0"/>
    </xf>
    <xf numFmtId="44" fontId="19" fillId="3" borderId="61" xfId="4" applyNumberFormat="1" applyFont="1" applyBorder="1" applyAlignment="1" applyProtection="1">
      <protection locked="0"/>
    </xf>
    <xf numFmtId="44" fontId="19" fillId="3" borderId="65" xfId="4" applyNumberFormat="1" applyFont="1" applyBorder="1" applyAlignment="1" applyProtection="1">
      <protection locked="0"/>
    </xf>
    <xf numFmtId="43" fontId="19" fillId="3" borderId="65" xfId="4" applyNumberFormat="1" applyFont="1" applyBorder="1" applyAlignment="1" applyProtection="1">
      <protection locked="0"/>
    </xf>
    <xf numFmtId="44" fontId="19" fillId="3" borderId="67" xfId="4" applyNumberFormat="1" applyFont="1" applyBorder="1" applyAlignment="1" applyProtection="1">
      <protection locked="0"/>
    </xf>
    <xf numFmtId="43" fontId="19" fillId="3" borderId="67" xfId="3" applyFont="1" applyFill="1" applyBorder="1" applyAlignment="1" applyProtection="1">
      <protection locked="0"/>
    </xf>
    <xf numFmtId="44" fontId="7" fillId="7" borderId="23" xfId="1" applyFont="1" applyFill="1" applyBorder="1" applyAlignment="1"/>
    <xf numFmtId="44" fontId="20" fillId="6" borderId="55" xfId="2" applyNumberFormat="1" applyFont="1" applyFill="1" applyBorder="1" applyAlignment="1" applyProtection="1">
      <alignment horizontal="right"/>
    </xf>
    <xf numFmtId="44" fontId="20" fillId="6" borderId="3" xfId="2" applyNumberFormat="1" applyFont="1" applyFill="1" applyBorder="1" applyAlignment="1" applyProtection="1">
      <alignment horizontal="right"/>
    </xf>
    <xf numFmtId="44" fontId="9" fillId="8" borderId="39" xfId="1" applyFont="1" applyFill="1" applyBorder="1" applyAlignment="1"/>
    <xf numFmtId="0" fontId="6" fillId="0" borderId="41" xfId="2" applyFont="1" applyBorder="1" applyAlignment="1" applyProtection="1">
      <alignment horizontal="center"/>
    </xf>
    <xf numFmtId="0" fontId="6" fillId="0" borderId="28" xfId="2" applyFont="1" applyBorder="1" applyAlignment="1"/>
    <xf numFmtId="10" fontId="21" fillId="0" borderId="0" xfId="7" applyNumberFormat="1" applyFont="1" applyBorder="1" applyAlignment="1"/>
    <xf numFmtId="44" fontId="20" fillId="6" borderId="68" xfId="1" applyFont="1" applyFill="1" applyBorder="1" applyAlignment="1"/>
    <xf numFmtId="44" fontId="20" fillId="6" borderId="9" xfId="1" applyFont="1" applyFill="1" applyBorder="1" applyAlignment="1"/>
    <xf numFmtId="44" fontId="20" fillId="6" borderId="12" xfId="1" applyFont="1" applyFill="1" applyBorder="1" applyAlignment="1"/>
    <xf numFmtId="43" fontId="10" fillId="8" borderId="27" xfId="3" applyFont="1" applyFill="1" applyBorder="1" applyAlignment="1"/>
    <xf numFmtId="0" fontId="7" fillId="0" borderId="44" xfId="2" applyFont="1" applyFill="1" applyBorder="1" applyAlignment="1" applyProtection="1">
      <alignment wrapText="1"/>
    </xf>
    <xf numFmtId="0" fontId="8" fillId="3" borderId="80" xfId="4" applyBorder="1" applyProtection="1">
      <protection locked="0"/>
    </xf>
    <xf numFmtId="0" fontId="8" fillId="3" borderId="81" xfId="4" applyBorder="1" applyProtection="1">
      <protection locked="0"/>
    </xf>
    <xf numFmtId="43" fontId="10" fillId="4" borderId="15" xfId="3" applyFont="1" applyFill="1" applyBorder="1" applyAlignment="1" applyProtection="1"/>
    <xf numFmtId="43" fontId="19" fillId="4" borderId="60" xfId="4" applyNumberFormat="1" applyFont="1" applyFill="1" applyBorder="1" applyAlignment="1" applyProtection="1"/>
    <xf numFmtId="43" fontId="19" fillId="4" borderId="61" xfId="4" applyNumberFormat="1" applyFont="1" applyFill="1" applyBorder="1" applyAlignment="1" applyProtection="1"/>
    <xf numFmtId="44" fontId="9" fillId="4" borderId="41" xfId="1" applyFont="1" applyFill="1" applyBorder="1" applyAlignment="1"/>
    <xf numFmtId="44" fontId="10" fillId="4" borderId="27" xfId="1" applyFont="1" applyFill="1" applyBorder="1" applyAlignment="1" applyProtection="1"/>
    <xf numFmtId="0" fontId="7" fillId="10" borderId="0" xfId="2" applyFont="1" applyFill="1" applyBorder="1"/>
    <xf numFmtId="0" fontId="12" fillId="11" borderId="73" xfId="2" applyFont="1" applyFill="1" applyBorder="1"/>
    <xf numFmtId="0" fontId="12" fillId="11" borderId="74" xfId="2" applyFont="1" applyFill="1" applyBorder="1"/>
    <xf numFmtId="0" fontId="12" fillId="11" borderId="71" xfId="2" applyFont="1" applyFill="1" applyBorder="1"/>
    <xf numFmtId="0" fontId="12" fillId="11" borderId="78" xfId="0" applyFont="1" applyFill="1" applyBorder="1"/>
    <xf numFmtId="0" fontId="12" fillId="11" borderId="79" xfId="0" applyFont="1" applyFill="1" applyBorder="1"/>
    <xf numFmtId="0" fontId="11" fillId="11" borderId="48" xfId="0" applyFont="1" applyFill="1" applyBorder="1"/>
    <xf numFmtId="0" fontId="11" fillId="11" borderId="44" xfId="2" applyFont="1" applyFill="1" applyBorder="1" applyAlignment="1">
      <alignment horizontal="right" indent="1"/>
    </xf>
    <xf numFmtId="0" fontId="12" fillId="11" borderId="23" xfId="0" applyFont="1" applyFill="1" applyBorder="1"/>
    <xf numFmtId="43" fontId="19" fillId="3" borderId="42" xfId="4" applyNumberFormat="1" applyFont="1" applyBorder="1" applyAlignment="1" applyProtection="1">
      <protection locked="0"/>
    </xf>
    <xf numFmtId="0" fontId="7" fillId="0" borderId="22" xfId="0" applyFont="1" applyBorder="1"/>
    <xf numFmtId="10" fontId="21" fillId="0" borderId="22" xfId="7" applyNumberFormat="1" applyFont="1" applyBorder="1" applyAlignment="1"/>
    <xf numFmtId="0" fontId="7" fillId="0" borderId="23" xfId="0" applyFont="1" applyBorder="1"/>
    <xf numFmtId="0" fontId="18" fillId="0" borderId="23" xfId="2" applyFont="1" applyBorder="1"/>
    <xf numFmtId="44" fontId="7" fillId="0" borderId="22" xfId="0" applyNumberFormat="1" applyFont="1" applyBorder="1"/>
    <xf numFmtId="0" fontId="7" fillId="0" borderId="45" xfId="2" applyFont="1" applyFill="1" applyBorder="1" applyAlignment="1" applyProtection="1">
      <alignment wrapText="1"/>
    </xf>
    <xf numFmtId="0" fontId="7" fillId="0" borderId="1" xfId="2" applyFont="1" applyBorder="1" applyAlignment="1">
      <alignment horizontal="left" wrapText="1"/>
    </xf>
    <xf numFmtId="43" fontId="10" fillId="4" borderId="87" xfId="3" applyFont="1" applyFill="1" applyBorder="1" applyProtection="1">
      <protection locked="0"/>
    </xf>
    <xf numFmtId="43" fontId="10" fillId="4" borderId="15" xfId="3" applyFont="1" applyFill="1" applyBorder="1" applyProtection="1">
      <protection locked="0"/>
    </xf>
    <xf numFmtId="44" fontId="10" fillId="8" borderId="22" xfId="1" applyFont="1" applyFill="1" applyBorder="1" applyAlignment="1"/>
    <xf numFmtId="44" fontId="10" fillId="8" borderId="3" xfId="1" applyFont="1" applyFill="1" applyBorder="1" applyAlignment="1"/>
    <xf numFmtId="43" fontId="19" fillId="3" borderId="88" xfId="4" applyNumberFormat="1" applyFont="1" applyBorder="1" applyAlignment="1" applyProtection="1">
      <protection locked="0"/>
    </xf>
    <xf numFmtId="43" fontId="10" fillId="4" borderId="82" xfId="3" applyFont="1" applyFill="1" applyBorder="1" applyAlignment="1" applyProtection="1"/>
    <xf numFmtId="43" fontId="10" fillId="4" borderId="76" xfId="3" applyFont="1" applyFill="1" applyBorder="1" applyAlignment="1" applyProtection="1"/>
    <xf numFmtId="44" fontId="10" fillId="4" borderId="22" xfId="1" applyFont="1" applyFill="1" applyBorder="1" applyAlignment="1" applyProtection="1"/>
    <xf numFmtId="43" fontId="10" fillId="4" borderId="22" xfId="3" applyFont="1" applyFill="1" applyBorder="1" applyAlignment="1" applyProtection="1"/>
    <xf numFmtId="44" fontId="10" fillId="4" borderId="14" xfId="1" applyFont="1" applyFill="1" applyBorder="1" applyAlignment="1" applyProtection="1"/>
    <xf numFmtId="43" fontId="10" fillId="4" borderId="89" xfId="3" applyFont="1" applyFill="1" applyBorder="1" applyAlignment="1" applyProtection="1"/>
    <xf numFmtId="43" fontId="10" fillId="4" borderId="13" xfId="3" applyFont="1" applyFill="1" applyBorder="1" applyAlignment="1" applyProtection="1"/>
    <xf numFmtId="44" fontId="9" fillId="4" borderId="38" xfId="1" applyFont="1" applyFill="1" applyBorder="1" applyAlignment="1"/>
    <xf numFmtId="44" fontId="9" fillId="4" borderId="89" xfId="1" applyFont="1" applyFill="1" applyBorder="1" applyAlignment="1"/>
    <xf numFmtId="0" fontId="23" fillId="10" borderId="44" xfId="0" applyFont="1" applyFill="1" applyBorder="1" applyAlignment="1">
      <alignment vertical="center"/>
    </xf>
    <xf numFmtId="0" fontId="23" fillId="10" borderId="45" xfId="0" applyFont="1" applyFill="1" applyBorder="1" applyAlignment="1">
      <alignment vertical="center"/>
    </xf>
    <xf numFmtId="0" fontId="15" fillId="0" borderId="0" xfId="8" applyNumberFormat="1" applyFont="1" applyBorder="1"/>
    <xf numFmtId="0" fontId="12" fillId="0" borderId="17" xfId="0" applyFont="1" applyBorder="1" applyAlignment="1">
      <alignment horizontal="center"/>
    </xf>
    <xf numFmtId="44" fontId="12" fillId="12" borderId="25" xfId="0" applyNumberFormat="1" applyFont="1" applyFill="1" applyBorder="1"/>
    <xf numFmtId="44" fontId="12" fillId="12" borderId="90" xfId="0" applyNumberFormat="1" applyFont="1" applyFill="1" applyBorder="1"/>
    <xf numFmtId="0" fontId="12" fillId="12" borderId="91" xfId="0" applyFont="1" applyFill="1" applyBorder="1"/>
    <xf numFmtId="44" fontId="12" fillId="12" borderId="92" xfId="0" applyNumberFormat="1" applyFont="1" applyFill="1" applyBorder="1"/>
    <xf numFmtId="44" fontId="12" fillId="0" borderId="0" xfId="0" applyNumberFormat="1" applyFont="1" applyBorder="1" applyProtection="1"/>
    <xf numFmtId="44" fontId="12" fillId="0" borderId="0" xfId="0" applyNumberFormat="1" applyFont="1" applyBorder="1" applyProtection="1">
      <protection locked="0"/>
    </xf>
    <xf numFmtId="0" fontId="12" fillId="0" borderId="0" xfId="0" applyFont="1" applyBorder="1" applyProtection="1">
      <protection locked="0"/>
    </xf>
    <xf numFmtId="44" fontId="12" fillId="0" borderId="0" xfId="1" applyFont="1" applyBorder="1" applyProtection="1">
      <protection locked="0"/>
    </xf>
    <xf numFmtId="14" fontId="12" fillId="0" borderId="0" xfId="0" applyNumberFormat="1" applyFont="1" applyBorder="1" applyProtection="1">
      <protection locked="0"/>
    </xf>
    <xf numFmtId="43" fontId="28" fillId="0" borderId="0" xfId="6" applyFont="1"/>
    <xf numFmtId="0" fontId="28" fillId="0" borderId="0" xfId="9" applyFont="1"/>
    <xf numFmtId="0" fontId="27" fillId="0" borderId="0" xfId="9" applyFont="1" applyAlignment="1" applyProtection="1">
      <alignment horizontal="center"/>
    </xf>
    <xf numFmtId="43" fontId="27" fillId="0" borderId="0" xfId="6" applyFont="1" applyAlignment="1" applyProtection="1">
      <alignment horizontal="center"/>
    </xf>
    <xf numFmtId="43" fontId="27" fillId="0" borderId="0" xfId="6" applyFont="1" applyAlignment="1">
      <alignment horizontal="center"/>
    </xf>
    <xf numFmtId="0" fontId="27" fillId="0" borderId="0" xfId="9" applyFont="1" applyAlignment="1">
      <alignment horizontal="center"/>
    </xf>
    <xf numFmtId="0" fontId="27" fillId="0" borderId="0" xfId="9" applyNumberFormat="1" applyFont="1" applyAlignment="1" applyProtection="1">
      <alignment horizontal="center"/>
    </xf>
    <xf numFmtId="0" fontId="28" fillId="0" borderId="0" xfId="9" quotePrefix="1" applyNumberFormat="1" applyFont="1" applyProtection="1"/>
    <xf numFmtId="43" fontId="29" fillId="0" borderId="0" xfId="6" quotePrefix="1" applyFont="1" applyProtection="1"/>
    <xf numFmtId="43" fontId="28" fillId="0" borderId="0" xfId="6" applyFont="1" applyFill="1"/>
    <xf numFmtId="0" fontId="28" fillId="0" borderId="0" xfId="9" applyFont="1" applyFill="1"/>
    <xf numFmtId="0" fontId="28" fillId="0" borderId="0" xfId="9" quotePrefix="1" applyNumberFormat="1" applyFont="1" applyFill="1" applyAlignment="1" applyProtection="1">
      <alignment horizontal="center"/>
    </xf>
    <xf numFmtId="0" fontId="28" fillId="0" borderId="0" xfId="9" quotePrefix="1" applyNumberFormat="1" applyFont="1" applyFill="1" applyProtection="1"/>
    <xf numFmtId="43" fontId="28" fillId="0" borderId="0" xfId="6" quotePrefix="1" applyFont="1" applyProtection="1"/>
    <xf numFmtId="0" fontId="28" fillId="0" borderId="0" xfId="9" applyFont="1" applyProtection="1"/>
    <xf numFmtId="43" fontId="28" fillId="0" borderId="0" xfId="6" applyFont="1" applyAlignment="1" applyProtection="1">
      <alignment horizontal="center"/>
    </xf>
    <xf numFmtId="0" fontId="11" fillId="11" borderId="83" xfId="2" applyFont="1" applyFill="1" applyBorder="1" applyAlignment="1" applyProtection="1">
      <alignment horizontal="left"/>
    </xf>
    <xf numFmtId="0" fontId="11" fillId="11" borderId="93" xfId="2" applyFont="1" applyFill="1" applyBorder="1" applyAlignment="1" applyProtection="1">
      <alignment horizontal="left"/>
    </xf>
    <xf numFmtId="49" fontId="28" fillId="0" borderId="0" xfId="9" quotePrefix="1" applyNumberFormat="1" applyFont="1" applyProtection="1"/>
    <xf numFmtId="0" fontId="27" fillId="0" borderId="0" xfId="9" applyNumberFormat="1" applyFont="1" applyAlignment="1" applyProtection="1">
      <alignment horizontal="left"/>
    </xf>
    <xf numFmtId="10" fontId="25" fillId="0" borderId="0" xfId="7" applyNumberFormat="1" applyFont="1"/>
    <xf numFmtId="0" fontId="30" fillId="0" borderId="0" xfId="0" applyFont="1"/>
    <xf numFmtId="0" fontId="24" fillId="2" borderId="32" xfId="4" applyFont="1" applyFill="1" applyBorder="1" applyProtection="1"/>
    <xf numFmtId="0" fontId="11" fillId="11" borderId="31" xfId="0" applyFont="1" applyFill="1" applyBorder="1" applyProtection="1"/>
    <xf numFmtId="0" fontId="11" fillId="0" borderId="13" xfId="0" applyFont="1" applyBorder="1"/>
    <xf numFmtId="10" fontId="8" fillId="3" borderId="94" xfId="4" applyNumberFormat="1" applyBorder="1" applyAlignment="1" applyProtection="1">
      <protection locked="0"/>
    </xf>
    <xf numFmtId="0" fontId="11" fillId="12" borderId="24" xfId="0" applyFont="1" applyFill="1" applyBorder="1"/>
    <xf numFmtId="43" fontId="32" fillId="0" borderId="0" xfId="6" quotePrefix="1" applyFont="1" applyProtection="1"/>
    <xf numFmtId="0" fontId="31" fillId="0" borderId="0" xfId="9" applyNumberFormat="1" applyFont="1" applyFill="1" applyProtection="1"/>
    <xf numFmtId="43" fontId="32" fillId="0" borderId="0" xfId="6" applyFont="1" applyFill="1" applyProtection="1"/>
    <xf numFmtId="0" fontId="7" fillId="0" borderId="29" xfId="2" applyFont="1" applyBorder="1" applyAlignment="1" applyProtection="1">
      <alignment horizontal="center"/>
    </xf>
    <xf numFmtId="0" fontId="11" fillId="0" borderId="0" xfId="2" applyFont="1" applyBorder="1" applyAlignment="1" applyProtection="1">
      <alignment horizontal="center"/>
    </xf>
    <xf numFmtId="0" fontId="11" fillId="0" borderId="0" xfId="2" applyFont="1" applyBorder="1" applyAlignment="1" applyProtection="1">
      <alignment horizontal="center"/>
    </xf>
    <xf numFmtId="0" fontId="7" fillId="0" borderId="29" xfId="2" applyFont="1" applyBorder="1" applyAlignment="1" applyProtection="1">
      <alignment horizontal="center"/>
    </xf>
    <xf numFmtId="0" fontId="7" fillId="0" borderId="33" xfId="2" applyFont="1" applyBorder="1" applyAlignment="1" applyProtection="1">
      <alignment horizontal="center"/>
    </xf>
    <xf numFmtId="0" fontId="6" fillId="0" borderId="5" xfId="2" applyFont="1" applyBorder="1" applyAlignment="1" applyProtection="1">
      <alignment horizontal="left"/>
    </xf>
    <xf numFmtId="44" fontId="10" fillId="4" borderId="18" xfId="1" applyFont="1" applyFill="1" applyBorder="1" applyAlignment="1" applyProtection="1"/>
    <xf numFmtId="0" fontId="7" fillId="0" borderId="43" xfId="2" applyFont="1" applyBorder="1" applyAlignment="1">
      <alignment horizontal="center" wrapText="1"/>
    </xf>
    <xf numFmtId="0" fontId="7" fillId="0" borderId="47" xfId="2" applyFont="1" applyBorder="1" applyAlignment="1">
      <alignment horizontal="center" wrapText="1"/>
    </xf>
    <xf numFmtId="43" fontId="19" fillId="3" borderId="98" xfId="4" applyNumberFormat="1" applyFont="1" applyBorder="1" applyAlignment="1" applyProtection="1">
      <protection locked="0"/>
    </xf>
    <xf numFmtId="43" fontId="19" fillId="3" borderId="97" xfId="4" applyNumberFormat="1" applyFont="1" applyBorder="1" applyAlignment="1" applyProtection="1">
      <protection locked="0"/>
    </xf>
    <xf numFmtId="43" fontId="19" fillId="3" borderId="96" xfId="4" applyNumberFormat="1" applyFont="1" applyBorder="1" applyAlignment="1" applyProtection="1">
      <protection locked="0"/>
    </xf>
    <xf numFmtId="43" fontId="19" fillId="4" borderId="96" xfId="4" applyNumberFormat="1" applyFont="1" applyFill="1" applyBorder="1" applyAlignment="1" applyProtection="1"/>
    <xf numFmtId="43" fontId="19" fillId="4" borderId="97" xfId="4" applyNumberFormat="1" applyFont="1" applyFill="1" applyBorder="1" applyAlignment="1" applyProtection="1"/>
    <xf numFmtId="44" fontId="19" fillId="2" borderId="65" xfId="4" applyNumberFormat="1" applyFont="1" applyFill="1" applyBorder="1" applyAlignment="1" applyProtection="1"/>
    <xf numFmtId="43" fontId="19" fillId="2" borderId="65" xfId="4" applyNumberFormat="1" applyFont="1" applyFill="1" applyBorder="1" applyAlignment="1" applyProtection="1"/>
    <xf numFmtId="43" fontId="19" fillId="2" borderId="88" xfId="4" applyNumberFormat="1" applyFont="1" applyFill="1" applyBorder="1" applyAlignment="1" applyProtection="1"/>
    <xf numFmtId="44" fontId="19" fillId="2" borderId="62" xfId="4" applyNumberFormat="1" applyFont="1" applyFill="1" applyBorder="1" applyAlignment="1" applyProtection="1"/>
    <xf numFmtId="44" fontId="19" fillId="2" borderId="63" xfId="4" applyNumberFormat="1" applyFont="1" applyFill="1" applyBorder="1" applyAlignment="1" applyProtection="1"/>
    <xf numFmtId="43" fontId="19" fillId="2" borderId="60" xfId="4" applyNumberFormat="1" applyFont="1" applyFill="1" applyBorder="1" applyAlignment="1" applyProtection="1"/>
    <xf numFmtId="43" fontId="19" fillId="2" borderId="61" xfId="4" applyNumberFormat="1" applyFont="1" applyFill="1" applyBorder="1" applyAlignment="1" applyProtection="1"/>
    <xf numFmtId="44" fontId="20" fillId="6" borderId="69" xfId="1" applyFont="1" applyFill="1" applyBorder="1" applyAlignment="1" applyProtection="1"/>
    <xf numFmtId="44" fontId="22" fillId="6" borderId="9" xfId="1" applyFont="1" applyFill="1" applyBorder="1" applyAlignment="1" applyProtection="1"/>
    <xf numFmtId="44" fontId="19" fillId="2" borderId="60" xfId="4" applyNumberFormat="1" applyFont="1" applyFill="1" applyBorder="1" applyAlignment="1" applyProtection="1"/>
    <xf numFmtId="44" fontId="19" fillId="2" borderId="61" xfId="4" applyNumberFormat="1" applyFont="1" applyFill="1" applyBorder="1" applyAlignment="1" applyProtection="1"/>
    <xf numFmtId="44" fontId="20" fillId="6" borderId="68" xfId="1" applyFont="1" applyFill="1" applyBorder="1" applyAlignment="1" applyProtection="1"/>
    <xf numFmtId="44" fontId="10" fillId="8" borderId="3" xfId="1" applyFont="1" applyFill="1" applyBorder="1" applyAlignment="1" applyProtection="1"/>
    <xf numFmtId="44" fontId="10" fillId="7" borderId="23" xfId="1" applyFont="1" applyFill="1" applyBorder="1" applyAlignment="1" applyProtection="1"/>
    <xf numFmtId="44" fontId="10" fillId="7" borderId="22" xfId="1" applyFont="1" applyFill="1" applyBorder="1" applyAlignment="1" applyProtection="1"/>
    <xf numFmtId="44" fontId="10" fillId="8" borderId="17" xfId="1" applyFont="1" applyFill="1" applyBorder="1" applyAlignment="1" applyProtection="1"/>
    <xf numFmtId="44" fontId="10" fillId="8" borderId="27" xfId="1" applyFont="1" applyFill="1" applyBorder="1" applyAlignment="1" applyProtection="1"/>
    <xf numFmtId="44" fontId="9" fillId="0" borderId="41" xfId="1" applyFont="1" applyBorder="1" applyAlignment="1" applyProtection="1"/>
    <xf numFmtId="44" fontId="9" fillId="8" borderId="39" xfId="1" applyFont="1" applyFill="1" applyBorder="1" applyAlignment="1" applyProtection="1"/>
    <xf numFmtId="44" fontId="10" fillId="8" borderId="39" xfId="1" applyFont="1" applyFill="1" applyBorder="1" applyAlignment="1" applyProtection="1"/>
    <xf numFmtId="164" fontId="11" fillId="0" borderId="0" xfId="1" applyNumberFormat="1" applyFont="1" applyFill="1" applyBorder="1" applyAlignment="1" applyProtection="1"/>
    <xf numFmtId="0" fontId="3" fillId="0" borderId="0" xfId="0" applyFont="1" applyBorder="1" applyProtection="1"/>
    <xf numFmtId="44" fontId="24" fillId="2" borderId="93" xfId="1" applyNumberFormat="1" applyFont="1" applyFill="1" applyBorder="1" applyAlignment="1" applyProtection="1"/>
    <xf numFmtId="0" fontId="7" fillId="0" borderId="43" xfId="2" applyFont="1" applyBorder="1" applyAlignment="1" applyProtection="1">
      <alignment horizontal="center" wrapText="1"/>
    </xf>
    <xf numFmtId="0" fontId="7" fillId="0" borderId="47" xfId="2" applyFont="1" applyBorder="1" applyAlignment="1" applyProtection="1">
      <alignment horizontal="center" wrapText="1"/>
    </xf>
    <xf numFmtId="43" fontId="19" fillId="2" borderId="96" xfId="4" applyNumberFormat="1" applyFont="1" applyFill="1" applyBorder="1" applyAlignment="1" applyProtection="1"/>
    <xf numFmtId="43" fontId="19" fillId="2" borderId="97" xfId="4" applyNumberFormat="1" applyFont="1" applyFill="1" applyBorder="1" applyAlignment="1" applyProtection="1"/>
    <xf numFmtId="43" fontId="19" fillId="2" borderId="67" xfId="3" applyFont="1" applyFill="1" applyBorder="1" applyAlignment="1" applyProtection="1"/>
    <xf numFmtId="0" fontId="3" fillId="10" borderId="58" xfId="0" applyFont="1" applyFill="1" applyBorder="1"/>
    <xf numFmtId="0" fontId="3" fillId="10" borderId="50" xfId="0" applyFont="1" applyFill="1" applyBorder="1"/>
    <xf numFmtId="44" fontId="19" fillId="2" borderId="67" xfId="4" applyNumberFormat="1" applyFont="1" applyFill="1" applyBorder="1" applyAlignment="1" applyProtection="1"/>
    <xf numFmtId="0" fontId="24" fillId="0" borderId="0" xfId="4" applyFont="1" applyFill="1" applyBorder="1" applyAlignment="1" applyProtection="1">
      <alignment horizontal="left"/>
    </xf>
    <xf numFmtId="0" fontId="24" fillId="0" borderId="44" xfId="4" applyFont="1" applyFill="1" applyBorder="1" applyAlignment="1" applyProtection="1">
      <alignment horizontal="left"/>
    </xf>
    <xf numFmtId="0" fontId="24" fillId="0" borderId="45" xfId="4" applyFont="1" applyFill="1" applyBorder="1" applyAlignment="1" applyProtection="1">
      <alignment horizontal="left"/>
    </xf>
    <xf numFmtId="44" fontId="9" fillId="2" borderId="41" xfId="1" applyFont="1" applyFill="1" applyBorder="1" applyAlignment="1" applyProtection="1"/>
    <xf numFmtId="0" fontId="3" fillId="10" borderId="23" xfId="0" applyFont="1" applyFill="1" applyBorder="1"/>
    <xf numFmtId="0" fontId="3" fillId="10" borderId="22" xfId="0" applyFont="1" applyFill="1" applyBorder="1"/>
    <xf numFmtId="44" fontId="9" fillId="2" borderId="101" xfId="1" applyFont="1" applyFill="1" applyBorder="1" applyAlignment="1" applyProtection="1"/>
    <xf numFmtId="44" fontId="9" fillId="8" borderId="102" xfId="1" applyFont="1" applyFill="1" applyBorder="1" applyAlignment="1" applyProtection="1"/>
    <xf numFmtId="44" fontId="9" fillId="4" borderId="101" xfId="1" applyFont="1" applyFill="1" applyBorder="1" applyAlignment="1"/>
    <xf numFmtId="44" fontId="9" fillId="8" borderId="102" xfId="1" applyFont="1" applyFill="1" applyBorder="1" applyAlignment="1"/>
    <xf numFmtId="44" fontId="9" fillId="4" borderId="103" xfId="1" applyFont="1" applyFill="1" applyBorder="1" applyAlignment="1"/>
    <xf numFmtId="0" fontId="3" fillId="0" borderId="45" xfId="0" applyFont="1" applyBorder="1"/>
    <xf numFmtId="49" fontId="7" fillId="0" borderId="21" xfId="0" applyNumberFormat="1" applyFont="1" applyBorder="1" applyProtection="1">
      <protection locked="0"/>
    </xf>
    <xf numFmtId="49" fontId="7" fillId="0" borderId="49" xfId="0" applyNumberFormat="1" applyFont="1" applyBorder="1" applyProtection="1">
      <protection locked="0"/>
    </xf>
    <xf numFmtId="0" fontId="33" fillId="11" borderId="72" xfId="2" applyFont="1" applyFill="1" applyBorder="1" applyAlignment="1" applyProtection="1"/>
    <xf numFmtId="0" fontId="33" fillId="11" borderId="75" xfId="2" applyFont="1" applyFill="1" applyBorder="1"/>
    <xf numFmtId="0" fontId="33" fillId="11" borderId="77" xfId="0" applyFont="1" applyFill="1" applyBorder="1"/>
    <xf numFmtId="0" fontId="12" fillId="0" borderId="44" xfId="0" applyFont="1" applyBorder="1"/>
    <xf numFmtId="0" fontId="12" fillId="0" borderId="45" xfId="0" applyFont="1" applyBorder="1"/>
    <xf numFmtId="10" fontId="25" fillId="0" borderId="45" xfId="7" applyNumberFormat="1" applyFont="1" applyBorder="1"/>
    <xf numFmtId="43" fontId="19" fillId="2" borderId="67" xfId="6" applyFont="1" applyFill="1" applyBorder="1" applyAlignment="1" applyProtection="1"/>
    <xf numFmtId="44" fontId="10" fillId="7" borderId="1" xfId="1" applyFont="1" applyFill="1" applyBorder="1" applyAlignment="1"/>
    <xf numFmtId="44" fontId="10" fillId="8" borderId="0" xfId="1" applyFont="1" applyFill="1" applyBorder="1" applyAlignment="1"/>
    <xf numFmtId="0" fontId="7" fillId="5" borderId="45" xfId="0" applyFont="1" applyFill="1" applyBorder="1"/>
    <xf numFmtId="0" fontId="12" fillId="11" borderId="58" xfId="0" applyFont="1" applyFill="1" applyBorder="1"/>
    <xf numFmtId="0" fontId="17" fillId="9" borderId="46" xfId="0" applyFont="1" applyFill="1" applyBorder="1"/>
    <xf numFmtId="0" fontId="11" fillId="11" borderId="23" xfId="2" applyFont="1" applyFill="1" applyBorder="1" applyAlignment="1">
      <alignment horizontal="right" indent="1"/>
    </xf>
    <xf numFmtId="0" fontId="7" fillId="0" borderId="23" xfId="2" applyFont="1" applyFill="1" applyBorder="1" applyAlignment="1" applyProtection="1">
      <alignment wrapText="1"/>
    </xf>
    <xf numFmtId="0" fontId="7" fillId="0" borderId="0" xfId="2" applyFont="1" applyFill="1" applyBorder="1" applyAlignment="1" applyProtection="1">
      <alignment wrapText="1"/>
    </xf>
    <xf numFmtId="0" fontId="11" fillId="0" borderId="0" xfId="2" applyFont="1" applyFill="1" applyBorder="1" applyAlignment="1">
      <alignment horizontal="center" vertical="center" wrapText="1"/>
    </xf>
    <xf numFmtId="0" fontId="3" fillId="0" borderId="0" xfId="0" applyFont="1" applyFill="1" applyBorder="1"/>
    <xf numFmtId="44" fontId="10" fillId="0" borderId="0" xfId="1" applyFont="1" applyFill="1" applyBorder="1" applyAlignment="1"/>
    <xf numFmtId="0" fontId="11" fillId="0" borderId="0" xfId="2" applyFont="1" applyFill="1" applyBorder="1" applyAlignment="1">
      <alignment wrapText="1"/>
    </xf>
    <xf numFmtId="0" fontId="10" fillId="0" borderId="0" xfId="2" applyFont="1" applyFill="1" applyBorder="1" applyAlignment="1">
      <alignment wrapText="1"/>
    </xf>
    <xf numFmtId="0" fontId="9" fillId="0" borderId="0" xfId="2" applyFont="1" applyFill="1" applyBorder="1" applyAlignment="1" applyProtection="1"/>
    <xf numFmtId="0" fontId="1" fillId="0" borderId="0" xfId="0" applyFont="1" applyFill="1" applyBorder="1" applyAlignment="1"/>
    <xf numFmtId="0" fontId="7" fillId="0" borderId="0" xfId="0" applyFont="1" applyFill="1" applyBorder="1"/>
    <xf numFmtId="0" fontId="6" fillId="5" borderId="45" xfId="2" applyFont="1" applyFill="1" applyBorder="1"/>
    <xf numFmtId="44" fontId="7" fillId="0" borderId="105" xfId="0" applyNumberFormat="1" applyFont="1" applyBorder="1"/>
    <xf numFmtId="0" fontId="10" fillId="4" borderId="21" xfId="2" applyFont="1" applyFill="1" applyBorder="1" applyAlignment="1">
      <alignment wrapText="1"/>
    </xf>
    <xf numFmtId="44" fontId="10" fillId="4" borderId="21" xfId="1" applyFont="1" applyFill="1" applyBorder="1" applyAlignment="1"/>
    <xf numFmtId="0" fontId="10" fillId="4" borderId="47" xfId="2" applyFont="1" applyFill="1" applyBorder="1" applyAlignment="1">
      <alignment wrapText="1"/>
    </xf>
    <xf numFmtId="44" fontId="10" fillId="4" borderId="47" xfId="1" applyFont="1" applyFill="1" applyBorder="1" applyAlignment="1"/>
    <xf numFmtId="0" fontId="11" fillId="11" borderId="46" xfId="2" applyFont="1" applyFill="1" applyBorder="1" applyAlignment="1">
      <alignment wrapText="1"/>
    </xf>
    <xf numFmtId="0" fontId="11" fillId="11" borderId="50" xfId="2" applyFont="1" applyFill="1" applyBorder="1" applyAlignment="1" applyProtection="1">
      <alignment wrapText="1"/>
    </xf>
    <xf numFmtId="0" fontId="34" fillId="9" borderId="44" xfId="0" applyFont="1" applyFill="1" applyBorder="1" applyAlignment="1">
      <alignment vertical="top"/>
    </xf>
    <xf numFmtId="0" fontId="11" fillId="11" borderId="22" xfId="2" applyFont="1" applyFill="1" applyBorder="1" applyAlignment="1">
      <alignment wrapText="1"/>
    </xf>
    <xf numFmtId="0" fontId="7" fillId="0" borderId="33" xfId="2" applyFont="1" applyBorder="1" applyAlignment="1" applyProtection="1">
      <alignment horizontal="center"/>
    </xf>
    <xf numFmtId="0" fontId="7" fillId="0" borderId="29" xfId="2" applyFont="1" applyBorder="1" applyAlignment="1" applyProtection="1">
      <alignment horizontal="center"/>
    </xf>
    <xf numFmtId="0" fontId="36" fillId="0" borderId="0" xfId="4" applyFont="1" applyFill="1" applyBorder="1" applyAlignment="1" applyProtection="1">
      <alignment vertical="center"/>
      <protection locked="0"/>
    </xf>
    <xf numFmtId="43" fontId="36" fillId="0" borderId="0" xfId="3" applyFont="1" applyFill="1" applyBorder="1" applyAlignment="1" applyProtection="1">
      <alignment vertical="center"/>
      <protection locked="0"/>
    </xf>
    <xf numFmtId="166" fontId="36" fillId="0" borderId="0" xfId="4" applyNumberFormat="1" applyFont="1" applyFill="1" applyBorder="1" applyAlignment="1" applyProtection="1">
      <alignment horizontal="center" vertical="center"/>
      <protection locked="0"/>
    </xf>
    <xf numFmtId="43" fontId="19" fillId="3" borderId="62" xfId="3" applyFont="1" applyFill="1" applyBorder="1" applyAlignment="1" applyProtection="1">
      <protection locked="0"/>
    </xf>
    <xf numFmtId="0" fontId="34" fillId="9" borderId="12" xfId="0" applyFont="1" applyFill="1" applyBorder="1" applyAlignment="1">
      <alignment vertical="top"/>
    </xf>
    <xf numFmtId="0" fontId="17" fillId="9" borderId="13" xfId="0" applyFont="1" applyFill="1" applyBorder="1"/>
    <xf numFmtId="0" fontId="16" fillId="9" borderId="12" xfId="0" applyFont="1" applyFill="1" applyBorder="1" applyAlignment="1">
      <alignment horizontal="left" vertical="top" indent="1"/>
    </xf>
    <xf numFmtId="0" fontId="16" fillId="9" borderId="13" xfId="0" applyFont="1" applyFill="1" applyBorder="1" applyAlignment="1">
      <alignment vertical="top"/>
    </xf>
    <xf numFmtId="0" fontId="23" fillId="10" borderId="46" xfId="0" applyFont="1" applyFill="1" applyBorder="1" applyAlignment="1">
      <alignment vertical="center"/>
    </xf>
    <xf numFmtId="0" fontId="6" fillId="10" borderId="12" xfId="2" applyFont="1" applyFill="1" applyBorder="1" applyAlignment="1">
      <alignment horizontal="left" vertical="top"/>
    </xf>
    <xf numFmtId="44" fontId="37" fillId="2" borderId="83" xfId="1" applyFont="1" applyFill="1" applyBorder="1" applyAlignment="1" applyProtection="1"/>
    <xf numFmtId="44" fontId="37" fillId="2" borderId="50" xfId="1" applyNumberFormat="1" applyFont="1" applyFill="1" applyBorder="1" applyAlignment="1" applyProtection="1"/>
    <xf numFmtId="164" fontId="9" fillId="0" borderId="0" xfId="1" applyNumberFormat="1" applyFont="1" applyFill="1" applyBorder="1" applyAlignment="1"/>
    <xf numFmtId="0" fontId="1" fillId="0" borderId="0" xfId="0" applyFont="1" applyBorder="1"/>
    <xf numFmtId="0" fontId="9" fillId="0" borderId="0" xfId="2" applyFont="1" applyBorder="1" applyAlignment="1" applyProtection="1"/>
    <xf numFmtId="0" fontId="9" fillId="11" borderId="72" xfId="2" applyFont="1" applyFill="1" applyBorder="1" applyAlignment="1" applyProtection="1"/>
    <xf numFmtId="0" fontId="10" fillId="11" borderId="73" xfId="2" applyFont="1" applyFill="1" applyBorder="1"/>
    <xf numFmtId="0" fontId="10" fillId="11" borderId="74" xfId="2" applyFont="1" applyFill="1" applyBorder="1"/>
    <xf numFmtId="0" fontId="9" fillId="11" borderId="31" xfId="0" applyFont="1" applyFill="1" applyBorder="1" applyProtection="1"/>
    <xf numFmtId="0" fontId="37" fillId="2" borderId="32" xfId="4" applyFont="1" applyFill="1" applyBorder="1" applyProtection="1"/>
    <xf numFmtId="0" fontId="9" fillId="11" borderId="75" xfId="2" applyFont="1" applyFill="1" applyBorder="1" applyAlignment="1" applyProtection="1">
      <alignment horizontal="left"/>
    </xf>
    <xf numFmtId="0" fontId="10" fillId="11" borderId="71" xfId="2" applyFont="1" applyFill="1" applyBorder="1"/>
    <xf numFmtId="0" fontId="10" fillId="11" borderId="76" xfId="2" applyFont="1" applyFill="1" applyBorder="1"/>
    <xf numFmtId="0" fontId="10" fillId="11" borderId="85" xfId="2" applyFont="1" applyFill="1" applyBorder="1"/>
    <xf numFmtId="0" fontId="10" fillId="11" borderId="86" xfId="2" applyFont="1" applyFill="1" applyBorder="1"/>
    <xf numFmtId="0" fontId="9" fillId="11" borderId="48" xfId="0" applyFont="1" applyFill="1" applyBorder="1"/>
    <xf numFmtId="10" fontId="38" fillId="3" borderId="94" xfId="4" applyNumberFormat="1" applyFont="1" applyBorder="1" applyAlignment="1" applyProtection="1">
      <protection locked="0"/>
    </xf>
    <xf numFmtId="0" fontId="9" fillId="11" borderId="75" xfId="2" applyFont="1" applyFill="1" applyBorder="1"/>
    <xf numFmtId="0" fontId="10" fillId="0" borderId="0" xfId="0" applyFont="1" applyBorder="1"/>
    <xf numFmtId="0" fontId="10" fillId="0" borderId="22" xfId="0" applyFont="1" applyBorder="1"/>
    <xf numFmtId="0" fontId="9" fillId="11" borderId="77" xfId="0" applyFont="1" applyFill="1" applyBorder="1"/>
    <xf numFmtId="0" fontId="10" fillId="11" borderId="78" xfId="0" applyFont="1" applyFill="1" applyBorder="1"/>
    <xf numFmtId="0" fontId="10" fillId="11" borderId="79" xfId="0" applyFont="1" applyFill="1" applyBorder="1"/>
    <xf numFmtId="0" fontId="10" fillId="0" borderId="0" xfId="2" applyFont="1" applyBorder="1"/>
    <xf numFmtId="0" fontId="9" fillId="0" borderId="0" xfId="2" applyFont="1" applyBorder="1"/>
    <xf numFmtId="0" fontId="39" fillId="5" borderId="15" xfId="2" applyFont="1" applyFill="1" applyBorder="1" applyAlignment="1">
      <alignment horizontal="center" wrapText="1"/>
    </xf>
    <xf numFmtId="0" fontId="39" fillId="5" borderId="2" xfId="0" applyFont="1" applyFill="1" applyBorder="1" applyAlignment="1">
      <alignment horizontal="center" wrapText="1"/>
    </xf>
    <xf numFmtId="0" fontId="39" fillId="5" borderId="2" xfId="2" applyFont="1" applyFill="1" applyBorder="1" applyAlignment="1">
      <alignment horizontal="center" wrapText="1"/>
    </xf>
    <xf numFmtId="0" fontId="39" fillId="5" borderId="7" xfId="2" applyFont="1" applyFill="1" applyBorder="1" applyAlignment="1">
      <alignment horizontal="center" wrapText="1"/>
    </xf>
    <xf numFmtId="0" fontId="39" fillId="5" borderId="3" xfId="2" applyFont="1" applyFill="1" applyBorder="1" applyAlignment="1">
      <alignment horizontal="center" wrapText="1"/>
    </xf>
    <xf numFmtId="0" fontId="40" fillId="9" borderId="23" xfId="0" applyFont="1" applyFill="1" applyBorder="1" applyAlignment="1">
      <alignment horizontal="left" vertical="top" indent="1"/>
    </xf>
    <xf numFmtId="0" fontId="41" fillId="9" borderId="0" xfId="0" applyFont="1" applyFill="1" applyBorder="1"/>
    <xf numFmtId="0" fontId="40" fillId="9" borderId="22" xfId="0" applyFont="1" applyFill="1" applyBorder="1" applyAlignment="1">
      <alignment vertical="top"/>
    </xf>
    <xf numFmtId="0" fontId="40" fillId="9" borderId="58" xfId="0" applyFont="1" applyFill="1" applyBorder="1" applyAlignment="1">
      <alignment horizontal="left" vertical="top" indent="1"/>
    </xf>
    <xf numFmtId="0" fontId="41" fillId="9" borderId="59" xfId="0" applyFont="1" applyFill="1" applyBorder="1"/>
    <xf numFmtId="0" fontId="40" fillId="9" borderId="50" xfId="0" applyFont="1" applyFill="1" applyBorder="1" applyAlignment="1">
      <alignment vertical="top"/>
    </xf>
    <xf numFmtId="0" fontId="16" fillId="10" borderId="58" xfId="0" applyFont="1" applyFill="1" applyBorder="1" applyAlignment="1">
      <alignment horizontal="left" vertical="top" indent="1"/>
    </xf>
    <xf numFmtId="0" fontId="7" fillId="10" borderId="59" xfId="0" applyFont="1" applyFill="1" applyBorder="1"/>
    <xf numFmtId="0" fontId="7" fillId="10" borderId="59" xfId="2" applyFont="1" applyFill="1" applyBorder="1"/>
    <xf numFmtId="0" fontId="7" fillId="10" borderId="50" xfId="2" applyFont="1" applyFill="1" applyBorder="1" applyAlignment="1">
      <alignment vertical="top"/>
    </xf>
    <xf numFmtId="0" fontId="7" fillId="10" borderId="22" xfId="2" applyFont="1" applyFill="1" applyBorder="1"/>
    <xf numFmtId="0" fontId="16" fillId="10" borderId="11" xfId="0" applyFont="1" applyFill="1" applyBorder="1" applyAlignment="1">
      <alignment horizontal="left" vertical="top" indent="8"/>
    </xf>
    <xf numFmtId="0" fontId="3" fillId="9" borderId="0" xfId="0" applyFont="1" applyFill="1" applyBorder="1"/>
    <xf numFmtId="0" fontId="3" fillId="9" borderId="23" xfId="0" applyFont="1" applyFill="1" applyBorder="1"/>
    <xf numFmtId="0" fontId="3" fillId="9" borderId="22" xfId="0" applyFont="1" applyFill="1" applyBorder="1"/>
    <xf numFmtId="0" fontId="7" fillId="0" borderId="108" xfId="2" applyFont="1" applyBorder="1" applyAlignment="1" applyProtection="1">
      <alignment horizontal="center"/>
    </xf>
    <xf numFmtId="44" fontId="10" fillId="2" borderId="111" xfId="1" applyFont="1" applyFill="1" applyBorder="1" applyAlignment="1" applyProtection="1"/>
    <xf numFmtId="44" fontId="10" fillId="8" borderId="112" xfId="1" applyFont="1" applyFill="1" applyBorder="1" applyAlignment="1" applyProtection="1"/>
    <xf numFmtId="44" fontId="19" fillId="3" borderId="111" xfId="4" applyNumberFormat="1" applyFont="1" applyBorder="1" applyAlignment="1" applyProtection="1">
      <protection locked="0"/>
    </xf>
    <xf numFmtId="44" fontId="10" fillId="8" borderId="112" xfId="1" applyFont="1" applyFill="1" applyBorder="1" applyAlignment="1"/>
    <xf numFmtId="44" fontId="10" fillId="4" borderId="111" xfId="1" applyFont="1" applyFill="1" applyBorder="1" applyAlignment="1" applyProtection="1"/>
    <xf numFmtId="0" fontId="16" fillId="10" borderId="23" xfId="0" applyFont="1" applyFill="1" applyBorder="1" applyAlignment="1">
      <alignment horizontal="left" vertical="top" indent="8"/>
    </xf>
    <xf numFmtId="44" fontId="10" fillId="7" borderId="12" xfId="1" applyFont="1" applyFill="1" applyBorder="1" applyAlignment="1"/>
    <xf numFmtId="44" fontId="10" fillId="7" borderId="11" xfId="1" applyFont="1" applyFill="1" applyBorder="1" applyAlignment="1"/>
    <xf numFmtId="44" fontId="10" fillId="7" borderId="6" xfId="1" applyFont="1" applyFill="1" applyBorder="1" applyAlignment="1"/>
    <xf numFmtId="44" fontId="10" fillId="7" borderId="10" xfId="1" applyFont="1" applyFill="1" applyBorder="1" applyAlignment="1"/>
    <xf numFmtId="0" fontId="9" fillId="11" borderId="84" xfId="2" applyFont="1" applyFill="1" applyBorder="1"/>
    <xf numFmtId="0" fontId="24" fillId="0" borderId="0" xfId="4" applyFont="1" applyFill="1" applyBorder="1" applyAlignment="1" applyProtection="1">
      <alignment horizontal="left" indent="1"/>
    </xf>
    <xf numFmtId="0" fontId="24" fillId="0" borderId="0" xfId="4" applyFont="1" applyFill="1" applyBorder="1" applyProtection="1"/>
    <xf numFmtId="0" fontId="24" fillId="0" borderId="0" xfId="0" applyFont="1" applyFill="1" applyBorder="1" applyAlignment="1" applyProtection="1"/>
    <xf numFmtId="10" fontId="8" fillId="0" borderId="0" xfId="4" applyNumberFormat="1" applyFill="1" applyBorder="1" applyAlignment="1" applyProtection="1">
      <protection locked="0"/>
    </xf>
    <xf numFmtId="0" fontId="33" fillId="0" borderId="0" xfId="2" applyFont="1" applyFill="1" applyBorder="1" applyAlignment="1" applyProtection="1"/>
    <xf numFmtId="0" fontId="12" fillId="0" borderId="0" xfId="2" applyFont="1" applyFill="1" applyBorder="1"/>
    <xf numFmtId="0" fontId="11" fillId="0" borderId="0" xfId="0" applyFont="1" applyFill="1" applyBorder="1" applyProtection="1"/>
    <xf numFmtId="0" fontId="11" fillId="0" borderId="0" xfId="0" applyFont="1" applyFill="1" applyBorder="1"/>
    <xf numFmtId="0" fontId="33" fillId="11" borderId="24" xfId="2" applyFont="1" applyFill="1" applyBorder="1" applyAlignment="1" applyProtection="1"/>
    <xf numFmtId="0" fontId="12" fillId="11" borderId="100" xfId="2" applyFont="1" applyFill="1" applyBorder="1"/>
    <xf numFmtId="0" fontId="11" fillId="11" borderId="90" xfId="0" applyFont="1" applyFill="1" applyBorder="1" applyProtection="1"/>
    <xf numFmtId="0" fontId="24" fillId="2" borderId="92" xfId="4" applyFont="1" applyFill="1" applyBorder="1" applyProtection="1"/>
    <xf numFmtId="0" fontId="11" fillId="11" borderId="90" xfId="0" applyFont="1" applyFill="1" applyBorder="1"/>
    <xf numFmtId="10" fontId="8" fillId="3" borderId="113" xfId="4" applyNumberFormat="1" applyBorder="1" applyAlignment="1" applyProtection="1">
      <protection locked="0"/>
    </xf>
    <xf numFmtId="0" fontId="33" fillId="11" borderId="72" xfId="2" applyFont="1" applyFill="1" applyBorder="1"/>
    <xf numFmtId="0" fontId="7" fillId="0" borderId="111" xfId="2" applyFont="1" applyBorder="1" applyAlignment="1" applyProtection="1">
      <alignment horizontal="center"/>
    </xf>
    <xf numFmtId="0" fontId="6" fillId="0" borderId="109" xfId="2" applyFont="1" applyBorder="1" applyAlignment="1" applyProtection="1">
      <alignment wrapText="1"/>
    </xf>
    <xf numFmtId="44" fontId="10" fillId="2" borderId="108" xfId="1" applyFont="1" applyFill="1" applyBorder="1" applyAlignment="1" applyProtection="1"/>
    <xf numFmtId="0" fontId="6" fillId="0" borderId="5" xfId="2" applyFont="1" applyBorder="1" applyAlignment="1" applyProtection="1">
      <alignment horizontal="left"/>
    </xf>
    <xf numFmtId="0" fontId="7" fillId="0" borderId="29" xfId="2" applyFont="1" applyBorder="1" applyAlignment="1" applyProtection="1">
      <alignment horizontal="center"/>
    </xf>
    <xf numFmtId="44" fontId="10" fillId="8" borderId="0" xfId="1" applyFont="1" applyFill="1" applyBorder="1" applyAlignment="1"/>
    <xf numFmtId="10" fontId="24" fillId="14" borderId="114" xfId="7" applyNumberFormat="1" applyFont="1" applyFill="1" applyBorder="1" applyAlignment="1" applyProtection="1">
      <alignment horizontal="left" indent="1"/>
      <protection locked="0"/>
    </xf>
    <xf numFmtId="0" fontId="42" fillId="3" borderId="42" xfId="4" applyFont="1" applyAlignment="1" applyProtection="1">
      <alignment horizontal="left" indent="1"/>
      <protection locked="0"/>
    </xf>
    <xf numFmtId="0" fontId="42" fillId="3" borderId="81" xfId="4" applyFont="1" applyBorder="1" applyAlignment="1" applyProtection="1">
      <alignment horizontal="left" indent="1"/>
      <protection locked="0"/>
    </xf>
    <xf numFmtId="0" fontId="11" fillId="11" borderId="115" xfId="2" applyFont="1" applyFill="1" applyBorder="1" applyAlignment="1" applyProtection="1">
      <alignment horizontal="left"/>
    </xf>
    <xf numFmtId="0" fontId="11" fillId="11" borderId="25" xfId="2" applyFont="1" applyFill="1" applyBorder="1" applyAlignment="1" applyProtection="1">
      <alignment horizontal="left"/>
    </xf>
    <xf numFmtId="0" fontId="8" fillId="0" borderId="0" xfId="4" applyFill="1" applyBorder="1" applyAlignment="1" applyProtection="1">
      <protection locked="0"/>
    </xf>
    <xf numFmtId="0" fontId="42" fillId="3" borderId="117" xfId="4" applyFont="1" applyBorder="1" applyAlignment="1" applyProtection="1">
      <alignment horizontal="left" indent="1"/>
      <protection locked="0"/>
    </xf>
    <xf numFmtId="0" fontId="42" fillId="3" borderId="42" xfId="4" applyNumberFormat="1" applyFont="1" applyProtection="1">
      <protection locked="0"/>
    </xf>
    <xf numFmtId="44" fontId="37" fillId="2" borderId="115" xfId="1" applyFont="1" applyFill="1" applyBorder="1" applyAlignment="1" applyProtection="1"/>
    <xf numFmtId="164" fontId="9" fillId="0" borderId="23" xfId="1" applyNumberFormat="1" applyFont="1" applyFill="1" applyBorder="1" applyAlignment="1"/>
    <xf numFmtId="43" fontId="19" fillId="2" borderId="88" xfId="4" applyNumberFormat="1" applyFont="1" applyFill="1" applyBorder="1" applyAlignment="1" applyProtection="1">
      <protection locked="0"/>
    </xf>
    <xf numFmtId="44" fontId="19" fillId="2" borderId="67" xfId="4" applyNumberFormat="1" applyFont="1" applyFill="1" applyBorder="1" applyAlignment="1" applyProtection="1">
      <protection locked="0"/>
    </xf>
    <xf numFmtId="0" fontId="24" fillId="2" borderId="120" xfId="0" applyFont="1" applyFill="1" applyBorder="1" applyAlignment="1" applyProtection="1"/>
    <xf numFmtId="0" fontId="24" fillId="11" borderId="90" xfId="0" applyFont="1" applyFill="1" applyBorder="1" applyAlignment="1" applyProtection="1"/>
    <xf numFmtId="0" fontId="7" fillId="0" borderId="48" xfId="2" applyFont="1" applyBorder="1" applyAlignment="1" applyProtection="1">
      <alignment horizontal="center" wrapText="1"/>
    </xf>
    <xf numFmtId="0" fontId="7" fillId="0" borderId="121" xfId="2" applyFont="1" applyBorder="1" applyAlignment="1" applyProtection="1">
      <alignment horizontal="center" wrapText="1"/>
    </xf>
    <xf numFmtId="0" fontId="7" fillId="0" borderId="48" xfId="2" applyFont="1" applyBorder="1" applyAlignment="1">
      <alignment horizontal="center" wrapText="1"/>
    </xf>
    <xf numFmtId="0" fontId="7" fillId="0" borderId="121" xfId="2" applyFont="1" applyBorder="1" applyAlignment="1">
      <alignment horizontal="center" wrapText="1"/>
    </xf>
    <xf numFmtId="49" fontId="7" fillId="0" borderId="52" xfId="0" applyNumberFormat="1" applyFont="1" applyBorder="1" applyAlignment="1" applyProtection="1">
      <alignment horizontal="center"/>
      <protection locked="0"/>
    </xf>
    <xf numFmtId="0" fontId="7" fillId="0" borderId="29" xfId="2" applyFont="1" applyBorder="1" applyAlignment="1" applyProtection="1">
      <alignment horizontal="center"/>
    </xf>
    <xf numFmtId="0" fontId="6" fillId="0" borderId="5" xfId="2" applyFont="1" applyBorder="1" applyAlignment="1" applyProtection="1">
      <alignment horizontal="left"/>
    </xf>
    <xf numFmtId="44" fontId="10" fillId="8" borderId="0" xfId="1" applyFont="1" applyFill="1" applyBorder="1" applyAlignment="1"/>
    <xf numFmtId="0" fontId="7" fillId="0" borderId="33" xfId="2" applyFont="1" applyBorder="1" applyAlignment="1" applyProtection="1">
      <alignment horizontal="center"/>
    </xf>
    <xf numFmtId="0" fontId="43" fillId="0" borderId="0" xfId="9" quotePrefix="1" applyNumberFormat="1" applyFont="1" applyFill="1" applyProtection="1"/>
    <xf numFmtId="43" fontId="44" fillId="0" borderId="0" xfId="6" quotePrefix="1" applyFont="1" applyProtection="1"/>
    <xf numFmtId="43" fontId="44" fillId="0" borderId="0" xfId="6" applyFont="1" applyFill="1" applyProtection="1"/>
    <xf numFmtId="44" fontId="12" fillId="0" borderId="31" xfId="0" applyNumberFormat="1" applyFont="1" applyBorder="1" applyProtection="1"/>
    <xf numFmtId="166" fontId="7" fillId="0" borderId="52" xfId="0" applyNumberFormat="1" applyFont="1" applyBorder="1" applyAlignment="1" applyProtection="1">
      <alignment horizontal="center"/>
      <protection locked="0"/>
    </xf>
    <xf numFmtId="44" fontId="8" fillId="3" borderId="52" xfId="4" applyNumberFormat="1" applyBorder="1" applyProtection="1">
      <protection locked="0"/>
    </xf>
    <xf numFmtId="44" fontId="8" fillId="3" borderId="32" xfId="4" applyNumberFormat="1" applyBorder="1" applyProtection="1">
      <protection locked="0"/>
    </xf>
    <xf numFmtId="44" fontId="12" fillId="0" borderId="43" xfId="0" applyNumberFormat="1" applyFont="1" applyBorder="1" applyProtection="1"/>
    <xf numFmtId="166" fontId="7" fillId="0" borderId="21" xfId="0" applyNumberFormat="1" applyFont="1" applyBorder="1" applyAlignment="1" applyProtection="1">
      <alignment horizontal="center"/>
      <protection locked="0"/>
    </xf>
    <xf numFmtId="49" fontId="7" fillId="0" borderId="21" xfId="0" applyNumberFormat="1" applyFont="1" applyBorder="1" applyAlignment="1" applyProtection="1">
      <alignment horizontal="center"/>
      <protection locked="0"/>
    </xf>
    <xf numFmtId="44" fontId="8" fillId="3" borderId="21" xfId="4" applyNumberFormat="1" applyBorder="1" applyProtection="1">
      <protection locked="0"/>
    </xf>
    <xf numFmtId="44" fontId="8" fillId="3" borderId="47" xfId="4" applyNumberFormat="1" applyBorder="1" applyProtection="1">
      <protection locked="0"/>
    </xf>
    <xf numFmtId="44" fontId="12" fillId="0" borderId="48" xfId="0" applyNumberFormat="1" applyFont="1" applyBorder="1" applyProtection="1"/>
    <xf numFmtId="166" fontId="7" fillId="0" borderId="49" xfId="0" applyNumberFormat="1" applyFont="1" applyBorder="1" applyProtection="1">
      <protection locked="0"/>
    </xf>
    <xf numFmtId="44" fontId="8" fillId="3" borderId="49" xfId="4" applyNumberFormat="1" applyBorder="1" applyProtection="1">
      <protection locked="0"/>
    </xf>
    <xf numFmtId="44" fontId="8" fillId="3" borderId="121" xfId="4" applyNumberFormat="1" applyBorder="1" applyProtection="1">
      <protection locked="0"/>
    </xf>
    <xf numFmtId="166" fontId="7" fillId="0" borderId="21" xfId="0" applyNumberFormat="1" applyFont="1" applyBorder="1" applyProtection="1">
      <protection locked="0"/>
    </xf>
    <xf numFmtId="0" fontId="42" fillId="3" borderId="122" xfId="4" applyFont="1" applyBorder="1" applyAlignment="1" applyProtection="1">
      <alignment horizontal="left" indent="1"/>
      <protection locked="0"/>
    </xf>
    <xf numFmtId="0" fontId="24" fillId="0" borderId="0" xfId="4" applyFont="1" applyFill="1" applyBorder="1" applyAlignment="1" applyProtection="1">
      <alignment horizontal="left" indent="1"/>
      <protection locked="0"/>
    </xf>
    <xf numFmtId="44" fontId="8" fillId="3" borderId="42" xfId="4" applyNumberFormat="1" applyAlignment="1" applyProtection="1">
      <protection locked="0"/>
    </xf>
    <xf numFmtId="44" fontId="8" fillId="3" borderId="126" xfId="4" applyNumberFormat="1" applyBorder="1" applyAlignment="1" applyProtection="1">
      <protection locked="0"/>
    </xf>
    <xf numFmtId="44" fontId="8" fillId="3" borderId="95" xfId="4" applyNumberFormat="1" applyBorder="1" applyAlignment="1" applyProtection="1">
      <protection locked="0"/>
    </xf>
    <xf numFmtId="43" fontId="8" fillId="3" borderId="60" xfId="4" applyNumberFormat="1" applyBorder="1" applyAlignment="1" applyProtection="1">
      <protection locked="0"/>
    </xf>
    <xf numFmtId="43" fontId="8" fillId="3" borderId="61" xfId="4" applyNumberFormat="1" applyBorder="1" applyAlignment="1" applyProtection="1">
      <protection locked="0"/>
    </xf>
    <xf numFmtId="44" fontId="8" fillId="3" borderId="60" xfId="4" applyNumberFormat="1" applyBorder="1" applyAlignment="1" applyProtection="1">
      <protection locked="0"/>
    </xf>
    <xf numFmtId="44" fontId="8" fillId="3" borderId="61" xfId="4" applyNumberFormat="1" applyBorder="1" applyAlignment="1" applyProtection="1">
      <protection locked="0"/>
    </xf>
    <xf numFmtId="0" fontId="11" fillId="0" borderId="44" xfId="2" applyFont="1" applyFill="1" applyBorder="1" applyAlignment="1" applyProtection="1">
      <alignment horizontal="center" wrapText="1"/>
    </xf>
    <xf numFmtId="0" fontId="11" fillId="0" borderId="45" xfId="2" applyFont="1" applyFill="1" applyBorder="1" applyAlignment="1" applyProtection="1">
      <alignment horizontal="center" wrapText="1"/>
    </xf>
    <xf numFmtId="0" fontId="11" fillId="0" borderId="46" xfId="2" applyFont="1" applyFill="1" applyBorder="1" applyAlignment="1" applyProtection="1">
      <alignment horizontal="center" wrapText="1"/>
    </xf>
    <xf numFmtId="0" fontId="12" fillId="0" borderId="23" xfId="2" applyFont="1" applyFill="1" applyBorder="1" applyAlignment="1" applyProtection="1">
      <alignment horizontal="center" wrapText="1"/>
    </xf>
    <xf numFmtId="0" fontId="12" fillId="0" borderId="0" xfId="2" applyFont="1" applyFill="1" applyBorder="1" applyAlignment="1" applyProtection="1">
      <alignment horizontal="center" wrapText="1"/>
    </xf>
    <xf numFmtId="0" fontId="12" fillId="0" borderId="22" xfId="2" applyFont="1" applyFill="1" applyBorder="1" applyAlignment="1" applyProtection="1">
      <alignment horizontal="center" wrapText="1"/>
    </xf>
    <xf numFmtId="0" fontId="12" fillId="0" borderId="12" xfId="2" applyFont="1" applyFill="1" applyBorder="1" applyAlignment="1" applyProtection="1">
      <alignment horizontal="center" wrapText="1"/>
    </xf>
    <xf numFmtId="0" fontId="12" fillId="0" borderId="1" xfId="2" applyFont="1" applyFill="1" applyBorder="1" applyAlignment="1" applyProtection="1">
      <alignment horizontal="center" wrapText="1"/>
    </xf>
    <xf numFmtId="0" fontId="12" fillId="0" borderId="13" xfId="2" applyFont="1" applyFill="1" applyBorder="1" applyAlignment="1" applyProtection="1">
      <alignment horizontal="center" wrapText="1"/>
    </xf>
    <xf numFmtId="0" fontId="42" fillId="3" borderId="24" xfId="4" applyFont="1" applyBorder="1" applyAlignment="1" applyProtection="1">
      <alignment horizontal="left" indent="1"/>
      <protection locked="0"/>
    </xf>
    <xf numFmtId="0" fontId="42" fillId="3" borderId="99" xfId="4" applyFont="1" applyBorder="1" applyAlignment="1" applyProtection="1">
      <alignment horizontal="left" indent="1"/>
      <protection locked="0"/>
    </xf>
    <xf numFmtId="0" fontId="42" fillId="3" borderId="100" xfId="4" applyFont="1" applyBorder="1" applyAlignment="1" applyProtection="1">
      <alignment horizontal="left" indent="1"/>
      <protection locked="0"/>
    </xf>
    <xf numFmtId="0" fontId="24" fillId="14" borderId="123" xfId="4" applyFont="1" applyFill="1" applyBorder="1" applyAlignment="1" applyProtection="1">
      <alignment horizontal="left" indent="1"/>
      <protection locked="0"/>
    </xf>
    <xf numFmtId="0" fontId="24" fillId="14" borderId="124" xfId="4" applyFont="1" applyFill="1" applyBorder="1" applyAlignment="1" applyProtection="1">
      <alignment horizontal="left" indent="1"/>
      <protection locked="0"/>
    </xf>
    <xf numFmtId="0" fontId="24" fillId="14" borderId="125" xfId="4" applyFont="1" applyFill="1" applyBorder="1" applyAlignment="1" applyProtection="1">
      <alignment horizontal="left" indent="1"/>
      <protection locked="0"/>
    </xf>
    <xf numFmtId="0" fontId="42" fillId="3" borderId="60" xfId="4" applyFont="1" applyBorder="1" applyAlignment="1" applyProtection="1">
      <alignment horizontal="left" indent="1"/>
      <protection locked="0"/>
    </xf>
    <xf numFmtId="0" fontId="42" fillId="3" borderId="42" xfId="4" applyFont="1" applyBorder="1" applyAlignment="1" applyProtection="1">
      <alignment horizontal="left" indent="1"/>
      <protection locked="0"/>
    </xf>
    <xf numFmtId="0" fontId="42" fillId="3" borderId="61" xfId="4" applyFont="1" applyBorder="1" applyAlignment="1" applyProtection="1">
      <alignment horizontal="left" indent="1"/>
      <protection locked="0"/>
    </xf>
    <xf numFmtId="0" fontId="11" fillId="0" borderId="26" xfId="0" applyFont="1" applyBorder="1" applyAlignment="1">
      <alignment horizontal="center" vertical="center"/>
    </xf>
    <xf numFmtId="0" fontId="11" fillId="0" borderId="51" xfId="0" applyFont="1" applyBorder="1" applyAlignment="1">
      <alignment horizontal="center" vertical="center"/>
    </xf>
    <xf numFmtId="0" fontId="9" fillId="0" borderId="23" xfId="2" applyFont="1" applyBorder="1" applyAlignment="1">
      <alignment horizontal="left" vertical="center" wrapText="1"/>
    </xf>
    <xf numFmtId="0" fontId="9" fillId="0" borderId="0" xfId="2" applyFont="1" applyBorder="1" applyAlignment="1">
      <alignment horizontal="left" vertical="center" wrapText="1"/>
    </xf>
    <xf numFmtId="0" fontId="7" fillId="0" borderId="23" xfId="2" applyFont="1" applyBorder="1" applyAlignment="1" applyProtection="1">
      <alignment horizontal="center" wrapText="1"/>
    </xf>
    <xf numFmtId="0" fontId="7" fillId="0" borderId="0" xfId="2" applyFont="1" applyBorder="1" applyAlignment="1" applyProtection="1">
      <alignment horizontal="center" wrapText="1"/>
    </xf>
    <xf numFmtId="0" fontId="6" fillId="0" borderId="12" xfId="2" applyFont="1" applyBorder="1" applyAlignment="1" applyProtection="1">
      <alignment horizontal="center" wrapText="1"/>
    </xf>
    <xf numFmtId="0" fontId="6" fillId="0" borderId="13" xfId="2" applyFont="1" applyBorder="1" applyAlignment="1" applyProtection="1">
      <alignment horizontal="center" wrapText="1"/>
    </xf>
    <xf numFmtId="0" fontId="7" fillId="0" borderId="29" xfId="2" applyFont="1" applyBorder="1" applyAlignment="1" applyProtection="1">
      <alignment horizontal="center"/>
    </xf>
    <xf numFmtId="0" fontId="7" fillId="0" borderId="30" xfId="2" applyFont="1" applyBorder="1" applyAlignment="1" applyProtection="1">
      <alignment horizontal="center"/>
    </xf>
    <xf numFmtId="0" fontId="7" fillId="0" borderId="11" xfId="2" applyFont="1" applyBorder="1" applyAlignment="1" applyProtection="1">
      <alignment horizontal="center" wrapText="1"/>
    </xf>
    <xf numFmtId="0" fontId="7" fillId="0" borderId="6" xfId="2" applyFont="1" applyBorder="1" applyAlignment="1" applyProtection="1">
      <alignment horizontal="center" wrapText="1"/>
    </xf>
    <xf numFmtId="0" fontId="7" fillId="0" borderId="10" xfId="2" applyFont="1" applyBorder="1" applyAlignment="1" applyProtection="1">
      <alignment horizontal="center" wrapText="1"/>
    </xf>
    <xf numFmtId="0" fontId="6" fillId="0" borderId="11" xfId="2" applyFont="1" applyBorder="1" applyAlignment="1" applyProtection="1">
      <alignment horizontal="center" wrapText="1"/>
    </xf>
    <xf numFmtId="0" fontId="6" fillId="0" borderId="10" xfId="2" applyFont="1" applyBorder="1" applyAlignment="1" applyProtection="1">
      <alignment horizontal="center" wrapText="1"/>
    </xf>
    <xf numFmtId="0" fontId="24" fillId="2" borderId="24" xfId="4" applyFont="1" applyFill="1" applyBorder="1" applyAlignment="1" applyProtection="1">
      <alignment horizontal="left" indent="1"/>
    </xf>
    <xf numFmtId="0" fontId="24" fillId="2" borderId="99" xfId="4" applyFont="1" applyFill="1" applyBorder="1" applyAlignment="1" applyProtection="1">
      <alignment horizontal="left" indent="1"/>
    </xf>
    <xf numFmtId="0" fontId="24" fillId="2" borderId="100" xfId="4" applyFont="1" applyFill="1" applyBorder="1" applyAlignment="1" applyProtection="1">
      <alignment horizontal="left" indent="1"/>
    </xf>
    <xf numFmtId="0" fontId="7" fillId="10" borderId="23" xfId="0" applyFont="1" applyFill="1" applyBorder="1" applyAlignment="1">
      <alignment vertical="justify" wrapText="1"/>
    </xf>
    <xf numFmtId="0" fontId="7" fillId="10" borderId="0" xfId="0" applyFont="1" applyFill="1" applyBorder="1" applyAlignment="1">
      <alignment vertical="justify" wrapText="1"/>
    </xf>
    <xf numFmtId="0" fontId="7" fillId="10" borderId="22" xfId="0" applyFont="1" applyFill="1" applyBorder="1" applyAlignment="1">
      <alignment vertical="justify" wrapText="1"/>
    </xf>
    <xf numFmtId="0" fontId="9" fillId="4" borderId="11" xfId="2" applyFont="1" applyFill="1" applyBorder="1" applyAlignment="1" applyProtection="1"/>
    <xf numFmtId="0" fontId="9" fillId="4" borderId="6" xfId="2" applyFont="1" applyFill="1" applyBorder="1" applyAlignment="1" applyProtection="1"/>
    <xf numFmtId="0" fontId="9" fillId="4" borderId="19" xfId="2" applyFont="1" applyFill="1" applyBorder="1" applyAlignment="1" applyProtection="1"/>
    <xf numFmtId="0" fontId="9" fillId="4" borderId="12" xfId="2" applyFont="1" applyFill="1" applyBorder="1" applyAlignment="1" applyProtection="1"/>
    <xf numFmtId="0" fontId="9" fillId="4" borderId="1" xfId="2" applyFont="1" applyFill="1" applyBorder="1" applyAlignment="1" applyProtection="1"/>
    <xf numFmtId="0" fontId="9" fillId="4" borderId="20" xfId="2" applyFont="1" applyFill="1" applyBorder="1" applyAlignment="1" applyProtection="1"/>
    <xf numFmtId="44" fontId="10" fillId="4" borderId="17" xfId="1" applyFont="1" applyFill="1" applyBorder="1" applyAlignment="1"/>
    <xf numFmtId="44" fontId="10" fillId="4" borderId="3" xfId="1" applyFont="1" applyFill="1" applyBorder="1" applyAlignment="1"/>
    <xf numFmtId="0" fontId="35" fillId="13" borderId="1" xfId="10" applyBorder="1" applyAlignment="1" applyProtection="1">
      <alignment horizontal="left" indent="1"/>
      <protection locked="0"/>
    </xf>
    <xf numFmtId="0" fontId="35" fillId="13" borderId="13" xfId="10" applyBorder="1" applyAlignment="1" applyProtection="1">
      <alignment horizontal="left" indent="1"/>
      <protection locked="0"/>
    </xf>
    <xf numFmtId="0" fontId="9" fillId="11" borderId="0" xfId="2" applyFont="1" applyFill="1" applyBorder="1" applyAlignment="1">
      <alignment wrapText="1"/>
    </xf>
    <xf numFmtId="0" fontId="9" fillId="11" borderId="45" xfId="2" applyFont="1" applyFill="1" applyBorder="1" applyAlignment="1">
      <alignment wrapText="1"/>
    </xf>
    <xf numFmtId="0" fontId="11" fillId="4" borderId="43" xfId="2" applyFont="1" applyFill="1" applyBorder="1" applyAlignment="1">
      <alignment horizontal="left" wrapText="1"/>
    </xf>
    <xf numFmtId="0" fontId="11" fillId="4" borderId="21" xfId="2" applyFont="1" applyFill="1" applyBorder="1" applyAlignment="1">
      <alignment horizontal="left" wrapText="1"/>
    </xf>
    <xf numFmtId="0" fontId="11" fillId="4" borderId="106" xfId="2" applyFont="1" applyFill="1" applyBorder="1" applyAlignment="1">
      <alignment horizontal="center" vertical="center" wrapText="1"/>
    </xf>
    <xf numFmtId="0" fontId="11" fillId="4" borderId="4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13" xfId="2" applyFont="1" applyFill="1" applyBorder="1" applyAlignment="1">
      <alignment horizontal="center" vertical="center" wrapText="1"/>
    </xf>
    <xf numFmtId="0" fontId="9" fillId="4" borderId="43" xfId="2" applyFont="1" applyFill="1" applyBorder="1" applyAlignment="1" applyProtection="1"/>
    <xf numFmtId="0" fontId="9" fillId="4" borderId="21" xfId="2" applyFont="1" applyFill="1" applyBorder="1" applyAlignment="1" applyProtection="1"/>
    <xf numFmtId="0" fontId="6" fillId="0" borderId="5" xfId="2" applyFont="1" applyBorder="1" applyAlignment="1" applyProtection="1">
      <alignment horizontal="left" wrapText="1"/>
    </xf>
    <xf numFmtId="0" fontId="6" fillId="0" borderId="6" xfId="2" applyFont="1" applyBorder="1" applyAlignment="1" applyProtection="1">
      <alignment horizontal="left" wrapText="1"/>
    </xf>
    <xf numFmtId="0" fontId="6" fillId="0" borderId="5" xfId="2" applyFont="1" applyBorder="1" applyAlignment="1" applyProtection="1">
      <alignment horizontal="left"/>
    </xf>
    <xf numFmtId="0" fontId="6" fillId="0" borderId="6" xfId="2" applyFont="1" applyBorder="1" applyAlignment="1" applyProtection="1">
      <alignment horizontal="left"/>
    </xf>
    <xf numFmtId="0" fontId="9" fillId="0" borderId="22" xfId="2" applyFont="1" applyBorder="1" applyAlignment="1">
      <alignment horizontal="left" vertical="center" wrapText="1"/>
    </xf>
    <xf numFmtId="0" fontId="6" fillId="0" borderId="12" xfId="2" applyFont="1" applyBorder="1" applyAlignment="1">
      <alignment horizontal="center" wrapText="1"/>
    </xf>
    <xf numFmtId="0" fontId="6" fillId="0" borderId="13" xfId="2" applyFont="1" applyBorder="1" applyAlignment="1">
      <alignment horizontal="center" wrapText="1"/>
    </xf>
    <xf numFmtId="0" fontId="9" fillId="11" borderId="59" xfId="2" applyFont="1" applyFill="1" applyBorder="1" applyAlignment="1" applyProtection="1">
      <alignment wrapText="1"/>
    </xf>
    <xf numFmtId="0" fontId="6" fillId="0" borderId="109" xfId="2" applyFont="1" applyBorder="1" applyAlignment="1" applyProtection="1">
      <alignment wrapText="1"/>
    </xf>
    <xf numFmtId="0" fontId="6" fillId="0" borderId="110" xfId="2" applyFont="1" applyBorder="1" applyAlignment="1" applyProtection="1">
      <alignment wrapText="1"/>
    </xf>
    <xf numFmtId="0" fontId="9" fillId="4" borderId="58" xfId="2" applyFont="1" applyFill="1" applyBorder="1" applyAlignment="1" applyProtection="1"/>
    <xf numFmtId="0" fontId="9" fillId="4" borderId="59" xfId="2" applyFont="1" applyFill="1" applyBorder="1" applyAlignment="1" applyProtection="1"/>
    <xf numFmtId="0" fontId="9" fillId="4" borderId="107" xfId="2" applyFont="1" applyFill="1" applyBorder="1" applyAlignment="1" applyProtection="1"/>
    <xf numFmtId="44" fontId="10" fillId="8" borderId="0" xfId="1" applyFont="1" applyFill="1" applyBorder="1" applyAlignment="1"/>
    <xf numFmtId="44" fontId="10" fillId="8" borderId="59" xfId="1" applyFont="1" applyFill="1" applyBorder="1" applyAlignment="1"/>
    <xf numFmtId="44" fontId="10" fillId="4" borderId="70" xfId="1" applyFont="1" applyFill="1" applyBorder="1" applyAlignment="1"/>
    <xf numFmtId="0" fontId="6" fillId="0" borderId="15" xfId="2" applyFont="1" applyBorder="1" applyAlignment="1" applyProtection="1">
      <alignment horizontal="center" wrapText="1"/>
    </xf>
    <xf numFmtId="0" fontId="6" fillId="0" borderId="3" xfId="2" applyFont="1" applyBorder="1" applyAlignment="1" applyProtection="1">
      <alignment horizontal="center" wrapText="1"/>
    </xf>
    <xf numFmtId="0" fontId="7" fillId="0" borderId="12" xfId="2" applyFont="1" applyBorder="1" applyAlignment="1" applyProtection="1">
      <alignment horizontal="center" wrapText="1"/>
    </xf>
    <xf numFmtId="0" fontId="7" fillId="0" borderId="13" xfId="2" applyFont="1" applyBorder="1" applyAlignment="1" applyProtection="1">
      <alignment horizontal="center" wrapText="1"/>
    </xf>
    <xf numFmtId="0" fontId="7" fillId="11" borderId="58" xfId="0" applyFont="1" applyFill="1" applyBorder="1"/>
    <xf numFmtId="0" fontId="7" fillId="11" borderId="59" xfId="0" applyFont="1" applyFill="1" applyBorder="1"/>
    <xf numFmtId="0" fontId="7" fillId="11" borderId="50" xfId="0" applyFont="1" applyFill="1" applyBorder="1"/>
    <xf numFmtId="0" fontId="7" fillId="0" borderId="33" xfId="2" applyFont="1" applyBorder="1" applyAlignment="1" applyProtection="1">
      <alignment horizontal="center"/>
    </xf>
    <xf numFmtId="0" fontId="7" fillId="0" borderId="57" xfId="2" applyFont="1" applyBorder="1" applyAlignment="1" applyProtection="1">
      <alignment horizontal="center"/>
    </xf>
    <xf numFmtId="0" fontId="7" fillId="0" borderId="29" xfId="2" applyFont="1" applyBorder="1" applyAlignment="1">
      <alignment horizontal="center"/>
    </xf>
    <xf numFmtId="0" fontId="7" fillId="0" borderId="30" xfId="2" applyFont="1" applyBorder="1" applyAlignment="1">
      <alignment horizontal="center"/>
    </xf>
    <xf numFmtId="0" fontId="7" fillId="0" borderId="11" xfId="2" applyFont="1" applyBorder="1" applyAlignment="1">
      <alignment horizontal="center" wrapText="1"/>
    </xf>
    <xf numFmtId="0" fontId="7" fillId="0" borderId="10" xfId="2" applyFont="1" applyBorder="1" applyAlignment="1">
      <alignment horizontal="center" wrapText="1"/>
    </xf>
    <xf numFmtId="0" fontId="7" fillId="0" borderId="22" xfId="2" applyFont="1" applyBorder="1" applyAlignment="1" applyProtection="1">
      <alignment horizontal="center" wrapText="1"/>
    </xf>
    <xf numFmtId="0" fontId="37" fillId="2" borderId="43" xfId="0" applyFont="1" applyFill="1" applyBorder="1" applyAlignment="1" applyProtection="1">
      <alignment horizontal="center"/>
    </xf>
    <xf numFmtId="0" fontId="37" fillId="2" borderId="47" xfId="0" applyFont="1" applyFill="1" applyBorder="1" applyAlignment="1" applyProtection="1">
      <alignment horizontal="center"/>
    </xf>
    <xf numFmtId="0" fontId="9" fillId="0" borderId="45" xfId="2" applyFont="1" applyBorder="1" applyAlignment="1" applyProtection="1">
      <alignment horizontal="center"/>
    </xf>
    <xf numFmtId="0" fontId="9" fillId="0" borderId="46" xfId="2" applyFont="1" applyBorder="1" applyAlignment="1" applyProtection="1">
      <alignment horizontal="center"/>
    </xf>
    <xf numFmtId="0" fontId="9" fillId="0" borderId="0" xfId="2" applyFont="1" applyBorder="1" applyAlignment="1" applyProtection="1">
      <alignment horizontal="center"/>
    </xf>
    <xf numFmtId="0" fontId="9" fillId="0" borderId="22" xfId="2" applyFont="1" applyBorder="1" applyAlignment="1" applyProtection="1">
      <alignment horizontal="center"/>
    </xf>
    <xf numFmtId="0" fontId="7" fillId="0" borderId="7" xfId="0" applyFont="1" applyBorder="1" applyAlignment="1">
      <alignment horizontal="center"/>
    </xf>
    <xf numFmtId="0" fontId="7" fillId="0" borderId="20" xfId="0" applyFont="1" applyBorder="1" applyAlignment="1">
      <alignment horizontal="center"/>
    </xf>
    <xf numFmtId="0" fontId="7" fillId="0" borderId="5" xfId="0" applyFont="1" applyBorder="1" applyAlignment="1">
      <alignment horizontal="center"/>
    </xf>
    <xf numFmtId="0" fontId="7" fillId="0" borderId="10" xfId="0" applyFont="1" applyBorder="1" applyAlignment="1">
      <alignment horizontal="center"/>
    </xf>
    <xf numFmtId="0" fontId="7" fillId="0" borderId="13" xfId="0" applyFont="1" applyBorder="1" applyAlignment="1">
      <alignment horizontal="center"/>
    </xf>
    <xf numFmtId="0" fontId="7" fillId="0" borderId="31" xfId="2" applyFont="1" applyBorder="1" applyAlignment="1" applyProtection="1">
      <alignment horizontal="center"/>
    </xf>
    <xf numFmtId="0" fontId="7" fillId="0" borderId="32" xfId="2" applyFont="1" applyBorder="1" applyAlignment="1" applyProtection="1">
      <alignment horizontal="center"/>
    </xf>
    <xf numFmtId="0" fontId="6" fillId="0" borderId="14" xfId="2" applyFont="1" applyBorder="1" applyAlignment="1" applyProtection="1">
      <alignment horizontal="center" wrapText="1"/>
    </xf>
    <xf numFmtId="0" fontId="6" fillId="0" borderId="17" xfId="2" applyFont="1" applyBorder="1" applyAlignment="1" applyProtection="1">
      <alignment horizontal="center" wrapText="1"/>
    </xf>
    <xf numFmtId="0" fontId="37" fillId="2" borderId="73" xfId="4" applyFont="1" applyFill="1" applyBorder="1" applyAlignment="1" applyProtection="1">
      <alignment horizontal="left" indent="1"/>
    </xf>
    <xf numFmtId="0" fontId="37" fillId="2" borderId="74" xfId="4" applyFont="1" applyFill="1" applyBorder="1" applyAlignment="1" applyProtection="1">
      <alignment horizontal="left" indent="1"/>
    </xf>
    <xf numFmtId="0" fontId="37" fillId="2" borderId="118" xfId="4" applyFont="1" applyFill="1" applyBorder="1" applyAlignment="1" applyProtection="1">
      <alignment horizontal="left" indent="1"/>
    </xf>
    <xf numFmtId="0" fontId="37" fillId="2" borderId="116" xfId="4" applyFont="1" applyFill="1" applyBorder="1" applyAlignment="1" applyProtection="1">
      <alignment horizontal="left" indent="1"/>
    </xf>
    <xf numFmtId="0" fontId="37" fillId="2" borderId="119" xfId="4" applyFont="1" applyFill="1" applyBorder="1" applyAlignment="1" applyProtection="1">
      <alignment horizontal="left" indent="1"/>
    </xf>
    <xf numFmtId="0" fontId="37" fillId="2" borderId="75" xfId="4" applyFont="1" applyFill="1" applyBorder="1" applyAlignment="1" applyProtection="1">
      <alignment horizontal="left" indent="1"/>
    </xf>
    <xf numFmtId="0" fontId="37" fillId="2" borderId="71" xfId="4" applyFont="1" applyFill="1" applyBorder="1" applyAlignment="1" applyProtection="1">
      <alignment horizontal="left" indent="1"/>
    </xf>
    <xf numFmtId="0" fontId="37" fillId="2" borderId="76" xfId="4" applyFont="1" applyFill="1" applyBorder="1" applyAlignment="1" applyProtection="1">
      <alignment horizontal="left" indent="1"/>
    </xf>
    <xf numFmtId="0" fontId="7" fillId="0" borderId="19" xfId="0" applyFont="1" applyBorder="1" applyAlignment="1">
      <alignment horizontal="center"/>
    </xf>
    <xf numFmtId="0" fontId="7" fillId="11" borderId="29" xfId="0" applyFont="1" applyFill="1" applyBorder="1" applyAlignment="1"/>
    <xf numFmtId="0" fontId="7" fillId="11" borderId="57" xfId="0" applyFont="1" applyFill="1" applyBorder="1" applyAlignment="1"/>
    <xf numFmtId="0" fontId="7" fillId="11" borderId="30" xfId="0" applyFont="1" applyFill="1" applyBorder="1" applyAlignment="1"/>
    <xf numFmtId="44" fontId="10" fillId="4" borderId="40" xfId="1" applyFont="1" applyFill="1" applyBorder="1" applyAlignment="1" applyProtection="1">
      <alignment horizontal="center"/>
    </xf>
    <xf numFmtId="44" fontId="10" fillId="4" borderId="38" xfId="1" applyFont="1" applyFill="1" applyBorder="1" applyAlignment="1" applyProtection="1">
      <alignment horizontal="center"/>
    </xf>
    <xf numFmtId="44" fontId="19" fillId="3" borderId="64" xfId="4" applyNumberFormat="1" applyFont="1" applyBorder="1" applyAlignment="1" applyProtection="1">
      <alignment horizontal="center"/>
      <protection locked="0"/>
    </xf>
    <xf numFmtId="44" fontId="19" fillId="3" borderId="41" xfId="4" applyNumberFormat="1" applyFont="1" applyBorder="1" applyAlignment="1" applyProtection="1">
      <alignment horizontal="center"/>
      <protection locked="0"/>
    </xf>
    <xf numFmtId="44" fontId="19" fillId="3" borderId="65" xfId="4" applyNumberFormat="1" applyFont="1" applyBorder="1" applyAlignment="1" applyProtection="1">
      <alignment horizontal="center"/>
      <protection locked="0"/>
    </xf>
    <xf numFmtId="44" fontId="19" fillId="3" borderId="66" xfId="4" applyNumberFormat="1" applyFont="1" applyBorder="1" applyAlignment="1" applyProtection="1">
      <alignment horizontal="center"/>
      <protection locked="0"/>
    </xf>
    <xf numFmtId="0" fontId="24" fillId="2" borderId="43" xfId="0" applyFont="1" applyFill="1" applyBorder="1" applyAlignment="1" applyProtection="1">
      <alignment horizontal="center"/>
    </xf>
    <xf numFmtId="0" fontId="24" fillId="2" borderId="47" xfId="0" applyFont="1" applyFill="1" applyBorder="1" applyAlignment="1" applyProtection="1">
      <alignment horizontal="center"/>
    </xf>
    <xf numFmtId="0" fontId="6" fillId="0" borderId="36" xfId="2" applyFont="1" applyBorder="1" applyAlignment="1" applyProtection="1">
      <alignment horizontal="left" wrapText="1"/>
    </xf>
    <xf numFmtId="0" fontId="6" fillId="0" borderId="37" xfId="2" applyFont="1" applyBorder="1" applyAlignment="1" applyProtection="1">
      <alignment horizontal="left" wrapText="1"/>
    </xf>
    <xf numFmtId="44" fontId="10" fillId="2" borderId="64" xfId="1" applyFont="1" applyFill="1" applyBorder="1" applyAlignment="1" applyProtection="1">
      <alignment horizontal="center"/>
    </xf>
    <xf numFmtId="44" fontId="10" fillId="2" borderId="41" xfId="1" applyFont="1" applyFill="1" applyBorder="1" applyAlignment="1" applyProtection="1">
      <alignment horizontal="center"/>
    </xf>
    <xf numFmtId="0" fontId="11" fillId="0" borderId="45" xfId="2" applyFont="1" applyBorder="1" applyAlignment="1" applyProtection="1">
      <alignment horizontal="center"/>
    </xf>
    <xf numFmtId="0" fontId="11" fillId="0" borderId="46" xfId="2" applyFont="1" applyBorder="1" applyAlignment="1" applyProtection="1">
      <alignment horizontal="center"/>
    </xf>
    <xf numFmtId="0" fontId="11" fillId="0" borderId="0" xfId="2" applyFont="1" applyBorder="1" applyAlignment="1" applyProtection="1">
      <alignment horizontal="center"/>
    </xf>
    <xf numFmtId="0" fontId="11" fillId="0" borderId="22" xfId="2" applyFont="1" applyBorder="1" applyAlignment="1" applyProtection="1">
      <alignment horizontal="center"/>
    </xf>
    <xf numFmtId="0" fontId="24" fillId="2" borderId="44" xfId="4" applyFont="1" applyFill="1" applyBorder="1" applyAlignment="1" applyProtection="1">
      <alignment horizontal="left" indent="1"/>
    </xf>
    <xf numFmtId="0" fontId="24" fillId="2" borderId="45" xfId="4" applyFont="1" applyFill="1" applyBorder="1" applyAlignment="1" applyProtection="1">
      <alignment horizontal="left" indent="1"/>
    </xf>
    <xf numFmtId="0" fontId="24" fillId="2" borderId="46" xfId="4" applyFont="1" applyFill="1" applyBorder="1" applyAlignment="1" applyProtection="1">
      <alignment horizontal="left" indent="1"/>
    </xf>
    <xf numFmtId="165" fontId="6" fillId="10" borderId="64" xfId="0" applyNumberFormat="1" applyFont="1" applyFill="1" applyBorder="1" applyAlignment="1">
      <alignment horizontal="center" vertical="center"/>
    </xf>
    <xf numFmtId="165" fontId="6" fillId="10" borderId="104" xfId="0" applyNumberFormat="1" applyFont="1" applyFill="1" applyBorder="1" applyAlignment="1">
      <alignment horizontal="center" vertical="center"/>
    </xf>
    <xf numFmtId="165" fontId="6" fillId="10" borderId="58" xfId="0" applyNumberFormat="1" applyFont="1" applyFill="1" applyBorder="1" applyAlignment="1">
      <alignment horizontal="center" vertical="center"/>
    </xf>
    <xf numFmtId="165" fontId="6" fillId="10" borderId="50" xfId="0" applyNumberFormat="1" applyFont="1" applyFill="1" applyBorder="1" applyAlignment="1">
      <alignment horizontal="center" vertical="center"/>
    </xf>
    <xf numFmtId="0" fontId="6" fillId="10" borderId="56" xfId="0" applyFont="1" applyFill="1" applyBorder="1" applyAlignment="1">
      <alignment horizontal="left" vertical="center" indent="33"/>
    </xf>
    <xf numFmtId="0" fontId="6" fillId="10" borderId="104" xfId="0" applyFont="1" applyFill="1" applyBorder="1" applyAlignment="1">
      <alignment horizontal="left" vertical="center" indent="33"/>
    </xf>
    <xf numFmtId="0" fontId="6" fillId="10" borderId="59" xfId="0" applyFont="1" applyFill="1" applyBorder="1" applyAlignment="1">
      <alignment horizontal="left" vertical="center" indent="33"/>
    </xf>
    <xf numFmtId="0" fontId="6" fillId="10" borderId="50" xfId="0" applyFont="1" applyFill="1" applyBorder="1" applyAlignment="1">
      <alignment horizontal="left" vertical="center" indent="33"/>
    </xf>
    <xf numFmtId="0" fontId="9" fillId="11" borderId="0" xfId="2" applyFont="1" applyFill="1" applyBorder="1" applyAlignment="1">
      <alignment horizontal="left" vertical="top" wrapText="1"/>
    </xf>
    <xf numFmtId="0" fontId="9" fillId="11" borderId="59" xfId="2" applyFont="1" applyFill="1" applyBorder="1" applyAlignment="1" applyProtection="1">
      <alignment horizontal="left" vertical="top" wrapText="1"/>
    </xf>
    <xf numFmtId="0" fontId="9" fillId="11" borderId="45" xfId="2" applyFont="1" applyFill="1" applyBorder="1" applyAlignment="1">
      <alignment horizontal="left" vertical="top" wrapText="1"/>
    </xf>
    <xf numFmtId="0" fontId="27" fillId="0" borderId="0" xfId="9" applyFont="1" applyAlignment="1" applyProtection="1">
      <alignment horizontal="left"/>
    </xf>
  </cellXfs>
  <cellStyles count="11">
    <cellStyle name="Comma" xfId="3" builtinId="3"/>
    <cellStyle name="Comma 2" xfId="6" xr:uid="{00000000-0005-0000-0000-000001000000}"/>
    <cellStyle name="Currency" xfId="1" builtinId="4"/>
    <cellStyle name="Hyperlink" xfId="8" builtinId="8"/>
    <cellStyle name="Input" xfId="4" builtinId="20"/>
    <cellStyle name="Neutral" xfId="10" builtinId="28"/>
    <cellStyle name="Normal" xfId="0" builtinId="0"/>
    <cellStyle name="Normal 2" xfId="5" xr:uid="{00000000-0005-0000-0000-000007000000}"/>
    <cellStyle name="Normal 4" xfId="9" xr:uid="{00000000-0005-0000-0000-000008000000}"/>
    <cellStyle name="Normal_Sheet1" xfId="2" xr:uid="{00000000-0005-0000-0000-000009000000}"/>
    <cellStyle name="Percent" xfId="7" builtinId="5"/>
  </cellStyles>
  <dxfs count="454">
    <dxf>
      <font>
        <b val="0"/>
        <i val="0"/>
        <strike val="0"/>
        <condense val="0"/>
        <extend val="0"/>
        <outline val="0"/>
        <shadow val="0"/>
        <u val="none"/>
        <vertAlign val="baseline"/>
        <sz val="11"/>
        <color theme="1"/>
        <name val="Calibri"/>
        <scheme val="none"/>
      </font>
      <protection locked="1" hidden="0"/>
    </dxf>
    <dxf>
      <font>
        <b val="0"/>
        <i val="0"/>
        <strike val="0"/>
        <condense val="0"/>
        <extend val="0"/>
        <outline val="0"/>
        <shadow val="0"/>
        <u val="none"/>
        <vertAlign val="baseline"/>
        <sz val="11"/>
        <color theme="1"/>
        <name val="Calibri"/>
        <scheme val="none"/>
      </font>
      <protection locked="1" hidden="0"/>
    </dxf>
    <dxf>
      <font>
        <b val="0"/>
        <i val="0"/>
        <strike val="0"/>
        <condense val="0"/>
        <extend val="0"/>
        <outline val="0"/>
        <shadow val="0"/>
        <u val="none"/>
        <vertAlign val="baseline"/>
        <sz val="10"/>
        <color auto="1"/>
        <name val="Calibri"/>
        <scheme val="none"/>
      </font>
      <numFmt numFmtId="0" formatCode="General"/>
      <protection locked="1" hidden="0"/>
    </dxf>
    <dxf>
      <font>
        <b val="0"/>
        <i val="0"/>
        <strike val="0"/>
        <condense val="0"/>
        <extend val="0"/>
        <outline val="0"/>
        <shadow val="0"/>
        <u val="none"/>
        <vertAlign val="baseline"/>
        <sz val="10"/>
        <color auto="1"/>
        <name val="Calibri"/>
        <scheme val="none"/>
      </font>
      <numFmt numFmtId="0" formatCode="General"/>
      <protection locked="1" hidden="0"/>
    </dxf>
    <dxf>
      <font>
        <b val="0"/>
        <i val="0"/>
        <strike val="0"/>
        <condense val="0"/>
        <extend val="0"/>
        <outline val="0"/>
        <shadow val="0"/>
        <u val="none"/>
        <vertAlign val="baseline"/>
        <sz val="10"/>
        <color auto="1"/>
        <name val="Calibri"/>
        <scheme val="none"/>
      </font>
      <numFmt numFmtId="0" formatCode="General"/>
      <protection locked="1" hidden="0"/>
    </dxf>
    <dxf>
      <font>
        <color theme="5"/>
      </font>
      <fill>
        <patternFill>
          <bgColor theme="5" tint="0.39994506668294322"/>
        </patternFill>
      </fill>
    </dxf>
    <dxf>
      <font>
        <color theme="5"/>
      </font>
      <fill>
        <patternFill>
          <bgColor theme="5" tint="0.39994506668294322"/>
        </patternFill>
      </fill>
    </dxf>
    <dxf>
      <font>
        <color theme="5"/>
      </font>
      <fill>
        <patternFill>
          <bgColor theme="5" tint="0.39994506668294322"/>
        </patternFill>
      </fill>
    </dxf>
    <dxf>
      <font>
        <color theme="5"/>
      </font>
      <fill>
        <patternFill>
          <bgColor theme="5" tint="0.79998168889431442"/>
        </patternFill>
      </fill>
    </dxf>
    <dxf>
      <font>
        <color rgb="FF9C0006"/>
      </font>
      <fill>
        <patternFill>
          <bgColor rgb="FFFFC7CE"/>
        </patternFill>
      </fill>
    </dxf>
    <dxf>
      <font>
        <color theme="5"/>
      </font>
      <fill>
        <patternFill>
          <bgColor theme="5" tint="0.79998168889431442"/>
        </patternFill>
      </fill>
    </dxf>
    <dxf>
      <font>
        <color theme="5"/>
      </font>
      <fill>
        <patternFill>
          <bgColor theme="5" tint="0.39994506668294322"/>
        </patternFill>
      </fill>
    </dxf>
    <dxf>
      <font>
        <color rgb="FF9C0006"/>
      </font>
      <fill>
        <patternFill>
          <bgColor rgb="FFFFC7CE"/>
        </patternFill>
      </fill>
    </dxf>
    <dxf>
      <font>
        <color rgb="FF9C0006"/>
      </font>
      <fill>
        <patternFill>
          <bgColor rgb="FFFFC7CE"/>
        </patternFill>
      </fill>
    </dxf>
    <dxf>
      <font>
        <color theme="5"/>
      </font>
      <fill>
        <patternFill>
          <bgColor theme="5" tint="0.79998168889431442"/>
        </patternFill>
      </fill>
    </dxf>
    <dxf>
      <font>
        <color theme="5"/>
      </font>
      <fill>
        <patternFill>
          <bgColor theme="5" tint="0.79998168889431442"/>
        </patternFill>
      </fill>
    </dxf>
    <dxf>
      <font>
        <color theme="5"/>
      </font>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3F3F76"/>
        <name val="Calibri"/>
        <scheme val="minor"/>
      </font>
      <numFmt numFmtId="166" formatCode="mm/dd/yy;@"/>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border outline="0">
        <left style="medium">
          <color indexed="64"/>
        </left>
        <right style="medium">
          <color indexed="64"/>
        </right>
        <top style="thin">
          <color indexed="64"/>
        </top>
      </border>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9"/>
        <color theme="1"/>
        <name val="Calibri"/>
        <scheme val="minor"/>
      </font>
      <fill>
        <patternFill patternType="solid">
          <fgColor indexed="64"/>
          <bgColor rgb="FFF9B47B"/>
        </patternFill>
      </fill>
      <alignment horizontal="center" vertical="bottom" textRotation="0" wrapText="1" indent="0" justifyLastLine="0" shrinkToFit="0" readingOrder="0"/>
      <border diagonalUp="0" diagonalDown="0" outline="0">
        <left style="thin">
          <color auto="1"/>
        </left>
        <right style="thin">
          <color auto="1"/>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font>
      <fill>
        <patternFill>
          <bgColor theme="5" tint="0.79998168889431442"/>
        </patternFill>
      </fill>
    </dxf>
    <dxf>
      <font>
        <color theme="5"/>
      </font>
      <fill>
        <patternFill>
          <bgColor theme="5" tint="0.39994506668294322"/>
        </patternFill>
      </fill>
    </dxf>
    <dxf>
      <font>
        <color theme="5"/>
      </font>
      <fill>
        <patternFill>
          <bgColor theme="5" tint="0.39994506668294322"/>
        </patternFill>
      </fill>
    </dxf>
    <dxf>
      <font>
        <color theme="5"/>
      </font>
      <fill>
        <patternFill>
          <bgColor theme="5" tint="0.39994506668294322"/>
        </patternFill>
      </fill>
    </dxf>
    <dxf>
      <font>
        <color rgb="FF9C0006"/>
      </font>
      <fill>
        <patternFill>
          <bgColor rgb="FFFFC7CE"/>
        </patternFill>
      </fill>
    </dxf>
    <dxf>
      <font>
        <color theme="5"/>
      </font>
      <fill>
        <patternFill>
          <bgColor theme="5" tint="0.79998168889431442"/>
        </patternFill>
      </fill>
    </dxf>
    <dxf>
      <font>
        <color rgb="FF9C0006"/>
      </font>
      <fill>
        <patternFill>
          <bgColor rgb="FFFFC7CE"/>
        </patternFill>
      </fill>
    </dxf>
    <dxf>
      <font>
        <color rgb="FF9C0006"/>
      </font>
      <fill>
        <patternFill>
          <bgColor rgb="FFFFC7CE"/>
        </patternFill>
      </fill>
    </dxf>
    <dxf>
      <font>
        <color theme="5"/>
      </font>
      <fill>
        <patternFill>
          <bgColor theme="5" tint="0.79998168889431442"/>
        </patternFill>
      </fill>
    </dxf>
    <dxf>
      <font>
        <color theme="5"/>
      </font>
      <fill>
        <patternFill>
          <bgColor theme="5" tint="0.79998168889431442"/>
        </patternFill>
      </fill>
    </dxf>
    <dxf>
      <font>
        <color theme="5"/>
      </font>
      <fill>
        <patternFill>
          <bgColor theme="5" tint="0.79998168889431442"/>
        </patternFill>
      </fill>
    </dxf>
    <dxf>
      <font>
        <color theme="5"/>
      </font>
      <fill>
        <patternFill>
          <bgColor theme="5" tint="0.79998168889431442"/>
        </patternFill>
      </fill>
    </dxf>
    <dxf>
      <font>
        <color rgb="FF9C0006"/>
      </font>
      <fill>
        <patternFill>
          <bgColor rgb="FFFFC7CE"/>
        </patternFill>
      </fill>
    </dxf>
    <dxf>
      <font>
        <color theme="5"/>
      </font>
      <fill>
        <patternFill>
          <bgColor theme="5" tint="0.79998168889431442"/>
        </patternFill>
      </fill>
    </dxf>
    <dxf>
      <font>
        <color theme="5"/>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font>
      <fill>
        <patternFill>
          <bgColor theme="5" tint="0.39994506668294322"/>
        </patternFill>
      </fill>
    </dxf>
    <dxf>
      <font>
        <color theme="5"/>
      </font>
      <fill>
        <patternFill>
          <bgColor theme="5" tint="0.39994506668294322"/>
        </patternFill>
      </fill>
    </dxf>
    <dxf>
      <font>
        <color theme="5"/>
      </font>
      <fill>
        <patternFill>
          <bgColor theme="5" tint="0.39994506668294322"/>
        </patternFill>
      </fill>
    </dxf>
    <dxf>
      <font>
        <color theme="5"/>
      </font>
      <fill>
        <patternFill>
          <bgColor theme="5" tint="0.79998168889431442"/>
        </patternFill>
      </fill>
    </dxf>
    <dxf>
      <font>
        <color rgb="FF9C0006"/>
      </font>
      <fill>
        <patternFill>
          <bgColor rgb="FFFFC7CE"/>
        </patternFill>
      </fill>
    </dxf>
    <dxf>
      <font>
        <color theme="5"/>
      </font>
      <fill>
        <patternFill>
          <bgColor theme="5" tint="0.79998168889431442"/>
        </patternFill>
      </fill>
    </dxf>
    <dxf>
      <font>
        <color theme="5"/>
      </font>
      <fill>
        <patternFill>
          <bgColor theme="5" tint="0.39994506668294322"/>
        </patternFill>
      </fill>
    </dxf>
    <dxf>
      <font>
        <color rgb="FF9C0006"/>
      </font>
      <fill>
        <patternFill>
          <bgColor rgb="FFFFC7CE"/>
        </patternFill>
      </fill>
    </dxf>
    <dxf>
      <font>
        <color rgb="FF9C0006"/>
      </font>
      <fill>
        <patternFill>
          <bgColor rgb="FFFFC7CE"/>
        </patternFill>
      </fill>
    </dxf>
    <dxf>
      <font>
        <color theme="5"/>
      </font>
      <fill>
        <patternFill>
          <bgColor theme="5" tint="0.79998168889431442"/>
        </patternFill>
      </fill>
    </dxf>
    <dxf>
      <font>
        <color theme="5"/>
      </font>
      <fill>
        <patternFill>
          <bgColor theme="5" tint="0.79998168889431442"/>
        </patternFill>
      </fill>
    </dxf>
    <dxf>
      <font>
        <color theme="5"/>
      </font>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3F3F76"/>
        <name val="Calibri"/>
        <scheme val="minor"/>
      </font>
      <numFmt numFmtId="166" formatCode="mm/dd/yy;@"/>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border outline="0">
        <left style="medium">
          <color indexed="64"/>
        </left>
        <right style="medium">
          <color indexed="64"/>
        </right>
        <top style="thin">
          <color indexed="64"/>
        </top>
      </border>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9"/>
        <color theme="1"/>
        <name val="Calibri"/>
        <scheme val="minor"/>
      </font>
      <fill>
        <patternFill patternType="solid">
          <fgColor indexed="64"/>
          <bgColor rgb="FFF9B47B"/>
        </patternFill>
      </fill>
      <alignment horizontal="center" vertical="bottom" textRotation="0" wrapText="1" indent="0" justifyLastLine="0" shrinkToFit="0" readingOrder="0"/>
      <border diagonalUp="0" diagonalDown="0" outline="0">
        <left style="thin">
          <color auto="1"/>
        </left>
        <right style="thin">
          <color auto="1"/>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font>
      <fill>
        <patternFill>
          <bgColor theme="5" tint="0.79998168889431442"/>
        </patternFill>
      </fill>
    </dxf>
    <dxf>
      <font>
        <color theme="5"/>
      </font>
      <fill>
        <patternFill>
          <bgColor theme="5" tint="0.39994506668294322"/>
        </patternFill>
      </fill>
    </dxf>
    <dxf>
      <font>
        <color theme="5"/>
      </font>
      <fill>
        <patternFill>
          <bgColor theme="5" tint="0.39994506668294322"/>
        </patternFill>
      </fill>
    </dxf>
    <dxf>
      <font>
        <color theme="5"/>
      </font>
      <fill>
        <patternFill>
          <bgColor theme="5" tint="0.39994506668294322"/>
        </patternFill>
      </fill>
    </dxf>
    <dxf>
      <font>
        <color rgb="FF9C0006"/>
      </font>
      <fill>
        <patternFill>
          <bgColor rgb="FFFFC7CE"/>
        </patternFill>
      </fill>
    </dxf>
    <dxf>
      <font>
        <color theme="5"/>
      </font>
      <fill>
        <patternFill>
          <bgColor theme="5" tint="0.79998168889431442"/>
        </patternFill>
      </fill>
    </dxf>
    <dxf>
      <font>
        <color rgb="FF9C0006"/>
      </font>
      <fill>
        <patternFill>
          <bgColor rgb="FFFFC7CE"/>
        </patternFill>
      </fill>
    </dxf>
    <dxf>
      <font>
        <color rgb="FF9C0006"/>
      </font>
      <fill>
        <patternFill>
          <bgColor rgb="FFFFC7CE"/>
        </patternFill>
      </fill>
    </dxf>
    <dxf>
      <font>
        <color theme="5"/>
      </font>
      <fill>
        <patternFill>
          <bgColor theme="5" tint="0.79998168889431442"/>
        </patternFill>
      </fill>
    </dxf>
    <dxf>
      <font>
        <color theme="5"/>
      </font>
      <fill>
        <patternFill>
          <bgColor theme="5" tint="0.79998168889431442"/>
        </patternFill>
      </fill>
    </dxf>
    <dxf>
      <font>
        <color theme="5"/>
      </font>
      <fill>
        <patternFill>
          <bgColor theme="5" tint="0.79998168889431442"/>
        </patternFill>
      </fill>
    </dxf>
    <dxf>
      <font>
        <color theme="5"/>
      </font>
      <fill>
        <patternFill>
          <bgColor theme="5" tint="0.79998168889431442"/>
        </patternFill>
      </fill>
    </dxf>
    <dxf>
      <font>
        <color rgb="FF9C0006"/>
      </font>
      <fill>
        <patternFill>
          <bgColor rgb="FFFFC7CE"/>
        </patternFill>
      </fill>
    </dxf>
    <dxf>
      <font>
        <color theme="5"/>
      </font>
      <fill>
        <patternFill>
          <bgColor theme="5" tint="0.79998168889431442"/>
        </patternFill>
      </fill>
    </dxf>
    <dxf>
      <font>
        <color theme="5"/>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font>
      <fill>
        <patternFill>
          <bgColor theme="5" tint="0.39994506668294322"/>
        </patternFill>
      </fill>
    </dxf>
    <dxf>
      <font>
        <color theme="5"/>
      </font>
      <fill>
        <patternFill>
          <bgColor theme="5" tint="0.39994506668294322"/>
        </patternFill>
      </fill>
    </dxf>
    <dxf>
      <font>
        <color theme="5"/>
      </font>
      <fill>
        <patternFill>
          <bgColor theme="5" tint="0.39994506668294322"/>
        </patternFill>
      </fill>
    </dxf>
    <dxf>
      <font>
        <color theme="5"/>
      </font>
      <fill>
        <patternFill>
          <bgColor theme="5" tint="0.79998168889431442"/>
        </patternFill>
      </fill>
    </dxf>
    <dxf>
      <font>
        <color rgb="FF9C0006"/>
      </font>
      <fill>
        <patternFill>
          <bgColor rgb="FFFFC7CE"/>
        </patternFill>
      </fill>
    </dxf>
    <dxf>
      <font>
        <color theme="5"/>
      </font>
      <fill>
        <patternFill>
          <bgColor theme="5" tint="0.79998168889431442"/>
        </patternFill>
      </fill>
    </dxf>
    <dxf>
      <font>
        <color theme="5"/>
      </font>
      <fill>
        <patternFill>
          <bgColor theme="5" tint="0.39994506668294322"/>
        </patternFill>
      </fill>
    </dxf>
    <dxf>
      <font>
        <color rgb="FF9C0006"/>
      </font>
      <fill>
        <patternFill>
          <bgColor rgb="FFFFC7CE"/>
        </patternFill>
      </fill>
    </dxf>
    <dxf>
      <font>
        <color rgb="FF9C0006"/>
      </font>
      <fill>
        <patternFill>
          <bgColor rgb="FFFFC7CE"/>
        </patternFill>
      </fill>
    </dxf>
    <dxf>
      <font>
        <color theme="5"/>
      </font>
      <fill>
        <patternFill>
          <bgColor theme="5" tint="0.79998168889431442"/>
        </patternFill>
      </fill>
    </dxf>
    <dxf>
      <font>
        <color theme="5"/>
      </font>
      <fill>
        <patternFill>
          <bgColor theme="5" tint="0.79998168889431442"/>
        </patternFill>
      </fill>
    </dxf>
    <dxf>
      <font>
        <color theme="5"/>
      </font>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3F3F76"/>
        <name val="Calibri"/>
        <scheme val="minor"/>
      </font>
      <numFmt numFmtId="166" formatCode="mm/dd/yy;@"/>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border outline="0">
        <left style="medium">
          <color indexed="64"/>
        </left>
        <right style="medium">
          <color indexed="64"/>
        </right>
        <top style="thin">
          <color indexed="64"/>
        </top>
      </border>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9"/>
        <color theme="1"/>
        <name val="Calibri"/>
        <scheme val="minor"/>
      </font>
      <fill>
        <patternFill patternType="solid">
          <fgColor indexed="64"/>
          <bgColor rgb="FFF9B47B"/>
        </patternFill>
      </fill>
      <alignment horizontal="center" vertical="bottom" textRotation="0" wrapText="1" indent="0" justifyLastLine="0" shrinkToFit="0" readingOrder="0"/>
      <border diagonalUp="0" diagonalDown="0" outline="0">
        <left style="thin">
          <color auto="1"/>
        </left>
        <right style="thin">
          <color auto="1"/>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font>
      <fill>
        <patternFill>
          <bgColor theme="5" tint="0.79998168889431442"/>
        </patternFill>
      </fill>
    </dxf>
    <dxf>
      <font>
        <color theme="5"/>
      </font>
      <fill>
        <patternFill>
          <bgColor theme="5" tint="0.39994506668294322"/>
        </patternFill>
      </fill>
    </dxf>
    <dxf>
      <font>
        <color theme="5"/>
      </font>
      <fill>
        <patternFill>
          <bgColor theme="5" tint="0.39994506668294322"/>
        </patternFill>
      </fill>
    </dxf>
    <dxf>
      <font>
        <color theme="5"/>
      </font>
      <fill>
        <patternFill>
          <bgColor theme="5" tint="0.39994506668294322"/>
        </patternFill>
      </fill>
    </dxf>
    <dxf>
      <font>
        <color rgb="FF9C0006"/>
      </font>
      <fill>
        <patternFill>
          <bgColor rgb="FFFFC7CE"/>
        </patternFill>
      </fill>
    </dxf>
    <dxf>
      <font>
        <color theme="5"/>
      </font>
      <fill>
        <patternFill>
          <bgColor theme="5" tint="0.79998168889431442"/>
        </patternFill>
      </fill>
    </dxf>
    <dxf>
      <font>
        <color rgb="FF9C0006"/>
      </font>
      <fill>
        <patternFill>
          <bgColor rgb="FFFFC7CE"/>
        </patternFill>
      </fill>
    </dxf>
    <dxf>
      <font>
        <color rgb="FF9C0006"/>
      </font>
      <fill>
        <patternFill>
          <bgColor rgb="FFFFC7CE"/>
        </patternFill>
      </fill>
    </dxf>
    <dxf>
      <font>
        <color theme="5"/>
      </font>
      <fill>
        <patternFill>
          <bgColor theme="5" tint="0.79998168889431442"/>
        </patternFill>
      </fill>
    </dxf>
    <dxf>
      <font>
        <color theme="5"/>
      </font>
      <fill>
        <patternFill>
          <bgColor theme="5" tint="0.79998168889431442"/>
        </patternFill>
      </fill>
    </dxf>
    <dxf>
      <font>
        <color theme="5"/>
      </font>
      <fill>
        <patternFill>
          <bgColor theme="5" tint="0.79998168889431442"/>
        </patternFill>
      </fill>
    </dxf>
    <dxf>
      <font>
        <color theme="5"/>
      </font>
      <fill>
        <patternFill>
          <bgColor theme="5" tint="0.79998168889431442"/>
        </patternFill>
      </fill>
    </dxf>
    <dxf>
      <font>
        <color rgb="FF9C0006"/>
      </font>
      <fill>
        <patternFill>
          <bgColor rgb="FFFFC7CE"/>
        </patternFill>
      </fill>
    </dxf>
    <dxf>
      <font>
        <color theme="5"/>
      </font>
      <fill>
        <patternFill>
          <bgColor theme="5" tint="0.79998168889431442"/>
        </patternFill>
      </fill>
    </dxf>
    <dxf>
      <font>
        <color theme="5"/>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font>
      <fill>
        <patternFill>
          <bgColor theme="5" tint="0.39994506668294322"/>
        </patternFill>
      </fill>
    </dxf>
    <dxf>
      <font>
        <color theme="5"/>
      </font>
      <fill>
        <patternFill>
          <bgColor theme="5" tint="0.39994506668294322"/>
        </patternFill>
      </fill>
    </dxf>
    <dxf>
      <font>
        <color theme="5"/>
      </font>
      <fill>
        <patternFill>
          <bgColor theme="5" tint="0.39994506668294322"/>
        </patternFill>
      </fill>
    </dxf>
    <dxf>
      <font>
        <color theme="5"/>
      </font>
      <fill>
        <patternFill>
          <bgColor theme="5" tint="0.79998168889431442"/>
        </patternFill>
      </fill>
    </dxf>
    <dxf>
      <font>
        <color rgb="FF9C0006"/>
      </font>
      <fill>
        <patternFill>
          <bgColor rgb="FFFFC7CE"/>
        </patternFill>
      </fill>
    </dxf>
    <dxf>
      <font>
        <color theme="5"/>
      </font>
      <fill>
        <patternFill>
          <bgColor theme="5" tint="0.79998168889431442"/>
        </patternFill>
      </fill>
    </dxf>
    <dxf>
      <font>
        <color theme="5"/>
      </font>
      <fill>
        <patternFill>
          <bgColor theme="5" tint="0.39994506668294322"/>
        </patternFill>
      </fill>
    </dxf>
    <dxf>
      <font>
        <color rgb="FF9C0006"/>
      </font>
      <fill>
        <patternFill>
          <bgColor rgb="FFFFC7CE"/>
        </patternFill>
      </fill>
    </dxf>
    <dxf>
      <font>
        <color rgb="FF9C0006"/>
      </font>
      <fill>
        <patternFill>
          <bgColor rgb="FFFFC7CE"/>
        </patternFill>
      </fill>
    </dxf>
    <dxf>
      <font>
        <color theme="5"/>
      </font>
      <fill>
        <patternFill>
          <bgColor theme="5" tint="0.79998168889431442"/>
        </patternFill>
      </fill>
    </dxf>
    <dxf>
      <font>
        <color theme="5"/>
      </font>
      <fill>
        <patternFill>
          <bgColor theme="5" tint="0.79998168889431442"/>
        </patternFill>
      </fill>
    </dxf>
    <dxf>
      <font>
        <color theme="5"/>
      </font>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3F3F76"/>
        <name val="Calibri"/>
        <scheme val="minor"/>
      </font>
      <numFmt numFmtId="166" formatCode="mm/dd/yy;@"/>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border outline="0">
        <left style="medium">
          <color indexed="64"/>
        </left>
        <right style="medium">
          <color indexed="64"/>
        </right>
        <top style="thin">
          <color indexed="64"/>
        </top>
      </border>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9"/>
        <color theme="1"/>
        <name val="Calibri"/>
        <scheme val="minor"/>
      </font>
      <fill>
        <patternFill patternType="solid">
          <fgColor indexed="64"/>
          <bgColor rgb="FFF9B47B"/>
        </patternFill>
      </fill>
      <alignment horizontal="center" vertical="bottom" textRotation="0" wrapText="1" indent="0" justifyLastLine="0" shrinkToFit="0" readingOrder="0"/>
      <border diagonalUp="0" diagonalDown="0" outline="0">
        <left style="thin">
          <color auto="1"/>
        </left>
        <right style="thin">
          <color auto="1"/>
        </right>
        <top/>
        <bottom/>
      </border>
    </dxf>
    <dxf>
      <font>
        <color theme="5"/>
      </font>
      <fill>
        <patternFill>
          <bgColor theme="5" tint="0.39994506668294322"/>
        </patternFill>
      </fill>
    </dxf>
    <dxf>
      <font>
        <color theme="5"/>
      </font>
      <fill>
        <patternFill>
          <bgColor theme="5" tint="0.39994506668294322"/>
        </patternFill>
      </fill>
    </dxf>
    <dxf>
      <font>
        <color theme="5"/>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font>
      <fill>
        <patternFill>
          <bgColor theme="5" tint="0.79998168889431442"/>
        </patternFill>
      </fill>
    </dxf>
    <dxf>
      <font>
        <color rgb="FF9C0006"/>
      </font>
      <fill>
        <patternFill>
          <bgColor rgb="FFFFC7CE"/>
        </patternFill>
      </fill>
    </dxf>
    <dxf>
      <font>
        <color theme="5"/>
      </font>
      <fill>
        <patternFill>
          <bgColor theme="5" tint="0.79998168889431442"/>
        </patternFill>
      </fill>
    </dxf>
    <dxf>
      <font>
        <color rgb="FF9C0006"/>
      </font>
      <fill>
        <patternFill>
          <bgColor rgb="FFFFC7CE"/>
        </patternFill>
      </fill>
    </dxf>
    <dxf>
      <font>
        <color rgb="FF9C0006"/>
      </font>
      <fill>
        <patternFill>
          <bgColor rgb="FFFFC7CE"/>
        </patternFill>
      </fill>
    </dxf>
    <dxf>
      <font>
        <color theme="5"/>
      </font>
      <fill>
        <patternFill>
          <bgColor theme="5" tint="0.79998168889431442"/>
        </patternFill>
      </fill>
    </dxf>
    <dxf>
      <font>
        <color theme="5"/>
      </font>
      <fill>
        <patternFill>
          <bgColor theme="5" tint="0.79998168889431442"/>
        </patternFill>
      </fill>
    </dxf>
    <dxf>
      <font>
        <color theme="5"/>
      </font>
      <fill>
        <patternFill>
          <bgColor theme="5" tint="0.79998168889431442"/>
        </patternFill>
      </fill>
    </dxf>
    <dxf>
      <font>
        <color theme="5"/>
      </font>
      <fill>
        <patternFill>
          <bgColor theme="5" tint="0.79998168889431442"/>
        </patternFill>
      </fill>
    </dxf>
    <dxf>
      <font>
        <color rgb="FF9C0006"/>
      </font>
      <fill>
        <patternFill>
          <bgColor rgb="FFFFC7CE"/>
        </patternFill>
      </fill>
    </dxf>
    <dxf>
      <font>
        <color theme="5"/>
      </font>
      <fill>
        <patternFill>
          <bgColor theme="5" tint="0.79998168889431442"/>
        </patternFill>
      </fill>
    </dxf>
    <dxf>
      <font>
        <color theme="5"/>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font>
      <fill>
        <patternFill>
          <bgColor theme="5" tint="0.39994506668294322"/>
        </patternFill>
      </fill>
    </dxf>
    <dxf>
      <font>
        <color theme="5"/>
      </font>
      <fill>
        <patternFill>
          <bgColor theme="5" tint="0.39994506668294322"/>
        </patternFill>
      </fill>
    </dxf>
    <dxf>
      <font>
        <color theme="5"/>
      </font>
      <fill>
        <patternFill>
          <bgColor theme="5" tint="0.39994506668294322"/>
        </patternFill>
      </fill>
    </dxf>
    <dxf>
      <font>
        <color theme="5"/>
      </font>
      <fill>
        <patternFill>
          <bgColor theme="5" tint="0.79998168889431442"/>
        </patternFill>
      </fill>
    </dxf>
    <dxf>
      <font>
        <color rgb="FF9C0006"/>
      </font>
      <fill>
        <patternFill>
          <bgColor rgb="FFFFC7CE"/>
        </patternFill>
      </fill>
    </dxf>
    <dxf>
      <font>
        <color theme="5"/>
      </font>
      <fill>
        <patternFill>
          <bgColor theme="5" tint="0.79998168889431442"/>
        </patternFill>
      </fill>
    </dxf>
    <dxf>
      <font>
        <color theme="5"/>
      </font>
      <fill>
        <patternFill>
          <bgColor theme="5" tint="0.39994506668294322"/>
        </patternFill>
      </fill>
    </dxf>
    <dxf>
      <font>
        <color rgb="FF9C0006"/>
      </font>
      <fill>
        <patternFill>
          <bgColor rgb="FFFFC7CE"/>
        </patternFill>
      </fill>
    </dxf>
    <dxf>
      <font>
        <color rgb="FF9C0006"/>
      </font>
      <fill>
        <patternFill>
          <bgColor rgb="FFFFC7CE"/>
        </patternFill>
      </fill>
    </dxf>
    <dxf>
      <font>
        <color theme="5"/>
      </font>
      <fill>
        <patternFill>
          <bgColor theme="5" tint="0.79998168889431442"/>
        </patternFill>
      </fill>
    </dxf>
    <dxf>
      <font>
        <color theme="5"/>
      </font>
      <fill>
        <patternFill>
          <bgColor theme="5" tint="0.79998168889431442"/>
        </patternFill>
      </fill>
    </dxf>
    <dxf>
      <font>
        <color theme="5"/>
      </font>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3F3F76"/>
        <name val="Calibri"/>
        <scheme val="minor"/>
      </font>
      <numFmt numFmtId="166" formatCode="mm/dd/yy;@"/>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border outline="0">
        <left style="medium">
          <color indexed="64"/>
        </left>
        <right style="medium">
          <color indexed="64"/>
        </right>
        <top style="thin">
          <color indexed="64"/>
        </top>
      </border>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9"/>
        <color theme="1"/>
        <name val="Calibri"/>
        <scheme val="minor"/>
      </font>
      <fill>
        <patternFill patternType="solid">
          <fgColor indexed="64"/>
          <bgColor rgb="FFF9B47B"/>
        </patternFill>
      </fill>
      <alignment horizontal="center" vertical="bottom" textRotation="0" wrapText="1" indent="0" justifyLastLine="0" shrinkToFit="0" readingOrder="0"/>
      <border diagonalUp="0" diagonalDown="0" outline="0">
        <left style="thin">
          <color auto="1"/>
        </left>
        <right style="thin">
          <color auto="1"/>
        </right>
        <top/>
        <bottom/>
      </border>
    </dxf>
    <dxf>
      <font>
        <color theme="5"/>
      </font>
      <fill>
        <patternFill>
          <bgColor theme="5" tint="0.39994506668294322"/>
        </patternFill>
      </fill>
    </dxf>
    <dxf>
      <font>
        <color theme="5"/>
      </font>
      <fill>
        <patternFill>
          <bgColor theme="5" tint="0.39994506668294322"/>
        </patternFill>
      </fill>
    </dxf>
    <dxf>
      <font>
        <color theme="5"/>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font>
      <fill>
        <patternFill>
          <bgColor theme="5" tint="0.79998168889431442"/>
        </patternFill>
      </fill>
    </dxf>
    <dxf>
      <font>
        <color rgb="FF9C0006"/>
      </font>
      <fill>
        <patternFill>
          <bgColor rgb="FFFFC7CE"/>
        </patternFill>
      </fill>
    </dxf>
    <dxf>
      <font>
        <color rgb="FF9C0006"/>
      </font>
      <fill>
        <patternFill>
          <bgColor rgb="FFFFC7CE"/>
        </patternFill>
      </fill>
    </dxf>
    <dxf>
      <font>
        <color theme="5"/>
      </font>
      <fill>
        <patternFill>
          <bgColor theme="5" tint="0.79998168889431442"/>
        </patternFill>
      </fill>
    </dxf>
    <dxf>
      <font>
        <color rgb="FF9C0006"/>
      </font>
      <fill>
        <patternFill>
          <bgColor rgb="FFFFC7CE"/>
        </patternFill>
      </fill>
    </dxf>
    <dxf>
      <font>
        <color rgb="FF9C0006"/>
      </font>
      <fill>
        <patternFill>
          <bgColor rgb="FFFFC7CE"/>
        </patternFill>
      </fill>
    </dxf>
    <dxf>
      <font>
        <color theme="5"/>
      </font>
      <fill>
        <patternFill>
          <bgColor theme="5" tint="0.79998168889431442"/>
        </patternFill>
      </fill>
    </dxf>
    <dxf>
      <font>
        <color theme="5"/>
      </font>
      <fill>
        <patternFill>
          <bgColor theme="5" tint="0.79998168889431442"/>
        </patternFill>
      </fill>
    </dxf>
    <dxf>
      <font>
        <color theme="5"/>
      </font>
      <fill>
        <patternFill>
          <bgColor theme="5" tint="0.79998168889431442"/>
        </patternFill>
      </fill>
    </dxf>
    <dxf>
      <font>
        <color theme="5"/>
      </font>
      <fill>
        <patternFill>
          <bgColor theme="5" tint="0.79998168889431442"/>
        </patternFill>
      </fill>
    </dxf>
    <dxf>
      <font>
        <color rgb="FF9C0006"/>
      </font>
      <fill>
        <patternFill>
          <bgColor rgb="FFFFC7CE"/>
        </patternFill>
      </fill>
    </dxf>
    <dxf>
      <font>
        <color theme="5"/>
      </font>
      <fill>
        <patternFill>
          <bgColor theme="5" tint="0.79998168889431442"/>
        </patternFill>
      </fill>
    </dxf>
    <dxf>
      <font>
        <color theme="5"/>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font>
      <fill>
        <patternFill>
          <bgColor theme="5" tint="0.39994506668294322"/>
        </patternFill>
      </fill>
    </dxf>
    <dxf>
      <font>
        <color theme="5"/>
      </font>
      <fill>
        <patternFill>
          <bgColor theme="5" tint="0.39994506668294322"/>
        </patternFill>
      </fill>
    </dxf>
    <dxf>
      <font>
        <color theme="5"/>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font>
      <fill>
        <patternFill>
          <bgColor theme="5" tint="0.79998168889431442"/>
        </patternFill>
      </fill>
    </dxf>
    <dxf>
      <font>
        <color rgb="FF9C0006"/>
      </font>
      <fill>
        <patternFill>
          <bgColor rgb="FFFFC7CE"/>
        </patternFill>
      </fill>
    </dxf>
    <dxf>
      <font>
        <color theme="5"/>
      </font>
      <fill>
        <patternFill>
          <bgColor theme="5" tint="0.79998168889431442"/>
        </patternFill>
      </fill>
    </dxf>
    <dxf>
      <font>
        <color theme="5"/>
      </font>
      <fill>
        <patternFill>
          <bgColor theme="5" tint="0.39994506668294322"/>
        </patternFill>
      </fill>
    </dxf>
    <dxf>
      <font>
        <color rgb="FF9C0006"/>
      </font>
      <fill>
        <patternFill>
          <bgColor rgb="FFFFC7CE"/>
        </patternFill>
      </fill>
    </dxf>
    <dxf>
      <font>
        <color rgb="FF9C0006"/>
      </font>
      <fill>
        <patternFill>
          <bgColor rgb="FFFFC7CE"/>
        </patternFill>
      </fill>
    </dxf>
    <dxf>
      <font>
        <color theme="5"/>
      </font>
      <fill>
        <patternFill>
          <bgColor theme="5" tint="0.79998168889431442"/>
        </patternFill>
      </fill>
    </dxf>
    <dxf>
      <font>
        <color theme="5"/>
      </font>
      <fill>
        <patternFill>
          <bgColor theme="5" tint="0.79998168889431442"/>
        </patternFill>
      </fill>
    </dxf>
    <dxf>
      <font>
        <color theme="5"/>
      </font>
      <fill>
        <patternFill>
          <bgColor theme="5" tint="0.79998168889431442"/>
        </patternFill>
      </fill>
    </dxf>
    <dxf>
      <font>
        <color rgb="FF9C0006"/>
      </font>
      <fill>
        <patternFill>
          <bgColor rgb="FFFFC7CE"/>
        </patternFill>
      </fill>
    </dxf>
    <dxf>
      <font>
        <b val="0"/>
        <i val="0"/>
        <strike val="0"/>
        <condense val="0"/>
        <extend val="0"/>
        <outline val="0"/>
        <shadow val="0"/>
        <u val="none"/>
        <vertAlign val="baseline"/>
        <sz val="9"/>
        <color rgb="FF3F3F76"/>
        <name val="Calibri"/>
        <scheme val="minor"/>
      </font>
      <numFmt numFmtId="166" formatCode="mm/dd/yy;@"/>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border outline="0">
        <left style="medium">
          <color indexed="64"/>
        </left>
        <right style="medium">
          <color indexed="64"/>
        </right>
        <top style="thin">
          <color indexed="64"/>
        </top>
      </border>
    </dxf>
    <dxf>
      <font>
        <b val="0"/>
        <i val="0"/>
        <strike val="0"/>
        <condense val="0"/>
        <extend val="0"/>
        <outline val="0"/>
        <shadow val="0"/>
        <u val="none"/>
        <vertAlign val="baseline"/>
        <sz val="9"/>
        <color rgb="FF3F3F76"/>
        <name val="Calibri"/>
        <scheme val="minor"/>
      </font>
      <alignment horizontal="general" vertical="center"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9"/>
        <color theme="1"/>
        <name val="Calibri"/>
        <scheme val="minor"/>
      </font>
      <fill>
        <patternFill patternType="solid">
          <fgColor indexed="64"/>
          <bgColor rgb="FFF9B47B"/>
        </patternFill>
      </fill>
      <alignment horizontal="center" vertical="bottom" textRotation="0" wrapText="1" indent="0" justifyLastLine="0" shrinkToFit="0" readingOrder="0"/>
      <border diagonalUp="0" diagonalDown="0" outline="0">
        <left style="thin">
          <color auto="1"/>
        </left>
        <right style="thin">
          <color auto="1"/>
        </right>
        <top/>
        <bottom/>
      </border>
    </dxf>
    <dxf>
      <font>
        <color theme="5"/>
      </font>
      <fill>
        <patternFill>
          <bgColor theme="5" tint="0.39994506668294322"/>
        </patternFill>
      </fill>
    </dxf>
    <dxf>
      <font>
        <color theme="5"/>
      </font>
      <fill>
        <patternFill>
          <bgColor theme="5" tint="0.39994506668294322"/>
        </patternFill>
      </fill>
    </dxf>
    <dxf>
      <font>
        <color theme="5"/>
      </font>
      <fill>
        <patternFill>
          <bgColor theme="5" tint="0.39994506668294322"/>
        </patternFill>
      </fill>
    </dxf>
    <dxf>
      <font>
        <color theme="5"/>
      </font>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font>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font>
      <fill>
        <patternFill>
          <bgColor theme="5" tint="0.79998168889431442"/>
        </patternFill>
      </fill>
    </dxf>
    <dxf>
      <font>
        <color theme="5"/>
      </font>
      <fill>
        <patternFill>
          <bgColor theme="5" tint="0.79998168889431442"/>
        </patternFill>
      </fill>
    </dxf>
    <dxf>
      <font>
        <color theme="5"/>
      </font>
      <fill>
        <patternFill>
          <bgColor theme="5" tint="0.79998168889431442"/>
        </patternFill>
      </fill>
    </dxf>
    <dxf>
      <font>
        <color theme="5"/>
      </font>
      <fill>
        <patternFill>
          <bgColor theme="5" tint="0.79998168889431442"/>
        </patternFill>
      </fill>
    </dxf>
    <dxf>
      <font>
        <color rgb="FF9C0006"/>
      </font>
      <fill>
        <patternFill>
          <bgColor rgb="FFFFC7CE"/>
        </patternFill>
      </fill>
    </dxf>
    <dxf>
      <font>
        <color theme="5"/>
      </font>
      <fill>
        <patternFill>
          <bgColor theme="5" tint="0.79998168889431442"/>
        </patternFill>
      </fill>
    </dxf>
    <dxf>
      <font>
        <color theme="5"/>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7C80"/>
      <color rgb="FFF9B47B"/>
      <color rgb="FF3F3F76"/>
      <color rgb="FFF79F57"/>
      <color rgb="FFFFCC99"/>
      <color rgb="FFEAF0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Bldg1" displayName="tbl_Bldg1" ref="F47:K53" totalsRowShown="0" headerRowDxfId="359" dataDxfId="357" headerRowBorderDxfId="358" tableBorderDxfId="356" headerRowCellStyle="Normal_Sheet1" dataCellStyle="Input">
  <autoFilter ref="F47:K53"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Quarter  " dataDxfId="355" dataCellStyle="Input"/>
    <tableColumn id="2" xr3:uid="{00000000-0010-0000-0000-000002000000}" name="Category Transfer From:" dataDxfId="354" dataCellStyle="Input"/>
    <tableColumn id="3" xr3:uid="{00000000-0010-0000-0000-000003000000}" name="Category Transfer To:" dataDxfId="353" dataCellStyle="Input"/>
    <tableColumn id="4" xr3:uid="{00000000-0010-0000-0000-000004000000}" name="Amount:" dataDxfId="352" dataCellStyle="Comma"/>
    <tableColumn id="6" xr3:uid="{00000000-0010-0000-0000-000006000000}" name="Category" dataDxfId="351" dataCellStyle="Comma"/>
    <tableColumn id="5" xr3:uid="{00000000-0010-0000-0000-000005000000}" name="Approved" dataDxfId="350" dataCellStyle="Input"/>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bl_Bldg2" displayName="tbl_Bldg2" ref="F47:K53" totalsRowShown="0" headerRowDxfId="296" dataDxfId="294" headerRowBorderDxfId="295" tableBorderDxfId="293" headerRowCellStyle="Normal_Sheet1" dataCellStyle="Input">
  <autoFilter ref="F47:K53" xr:uid="{00000000-0009-0000-0100-000004000000}"/>
  <tableColumns count="6">
    <tableColumn id="1" xr3:uid="{00000000-0010-0000-0100-000001000000}" name="Quarter  " dataDxfId="292" dataCellStyle="Input"/>
    <tableColumn id="2" xr3:uid="{00000000-0010-0000-0100-000002000000}" name="Category Transfer From:" dataDxfId="291" dataCellStyle="Input"/>
    <tableColumn id="3" xr3:uid="{00000000-0010-0000-0100-000003000000}" name="Category Transfer To:" dataDxfId="290" dataCellStyle="Input"/>
    <tableColumn id="4" xr3:uid="{00000000-0010-0000-0100-000004000000}" name="Amount:" dataDxfId="289" dataCellStyle="Comma"/>
    <tableColumn id="6" xr3:uid="{00000000-0010-0000-0100-000006000000}" name="Category" dataDxfId="288" dataCellStyle="Comma"/>
    <tableColumn id="5" xr3:uid="{00000000-0010-0000-0100-000005000000}" name="Approved" dataDxfId="287" dataCellStyle="Input"/>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bl_Bldg3" displayName="tbl_Bldg3" ref="F47:K53" totalsRowShown="0" headerRowDxfId="233" dataDxfId="231" headerRowBorderDxfId="232" tableBorderDxfId="230" headerRowCellStyle="Normal_Sheet1" dataCellStyle="Input">
  <autoFilter ref="F47:K53" xr:uid="{00000000-0009-0000-0100-000005000000}"/>
  <tableColumns count="6">
    <tableColumn id="1" xr3:uid="{00000000-0010-0000-0200-000001000000}" name="Quarter  " dataDxfId="229" dataCellStyle="Input"/>
    <tableColumn id="2" xr3:uid="{00000000-0010-0000-0200-000002000000}" name="Category Transfer From:" dataDxfId="228" dataCellStyle="Input"/>
    <tableColumn id="3" xr3:uid="{00000000-0010-0000-0200-000003000000}" name="Category Transfer To:" dataDxfId="227" dataCellStyle="Input"/>
    <tableColumn id="4" xr3:uid="{00000000-0010-0000-0200-000004000000}" name="Amount:" dataDxfId="226" dataCellStyle="Comma"/>
    <tableColumn id="6" xr3:uid="{00000000-0010-0000-0200-000006000000}" name="Category" dataDxfId="225" dataCellStyle="Comma"/>
    <tableColumn id="5" xr3:uid="{00000000-0010-0000-0200-000005000000}" name="Approved" dataDxfId="224" dataCellStyle="Input"/>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bl_Bldg4" displayName="tbl_Bldg4" ref="F47:K53" totalsRowShown="0" headerRowDxfId="170" dataDxfId="168" headerRowBorderDxfId="169" tableBorderDxfId="167" headerRowCellStyle="Normal_Sheet1" dataCellStyle="Input">
  <autoFilter ref="F47:K53" xr:uid="{00000000-0009-0000-0100-000006000000}"/>
  <tableColumns count="6">
    <tableColumn id="1" xr3:uid="{00000000-0010-0000-0300-000001000000}" name="Quarter  " dataDxfId="166" dataCellStyle="Input"/>
    <tableColumn id="2" xr3:uid="{00000000-0010-0000-0300-000002000000}" name="Category Transfer From:" dataDxfId="165" dataCellStyle="Input"/>
    <tableColumn id="3" xr3:uid="{00000000-0010-0000-0300-000003000000}" name="Category Transfer To:" dataDxfId="164" dataCellStyle="Input"/>
    <tableColumn id="4" xr3:uid="{00000000-0010-0000-0300-000004000000}" name="Amount:" dataDxfId="163" dataCellStyle="Comma"/>
    <tableColumn id="6" xr3:uid="{00000000-0010-0000-0300-000006000000}" name="Category" dataDxfId="162" dataCellStyle="Comma"/>
    <tableColumn id="5" xr3:uid="{00000000-0010-0000-0300-000005000000}" name="Approved" dataDxfId="161" dataCellStyle="Input"/>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bl_Bldg5" displayName="tbl_Bldg5" ref="F47:K53" totalsRowShown="0" headerRowDxfId="107" dataDxfId="105" headerRowBorderDxfId="106" tableBorderDxfId="104" headerRowCellStyle="Normal_Sheet1" dataCellStyle="Input">
  <autoFilter ref="F47:K53" xr:uid="{00000000-0009-0000-0100-000007000000}"/>
  <tableColumns count="6">
    <tableColumn id="1" xr3:uid="{00000000-0010-0000-0400-000001000000}" name="Quarter  " dataDxfId="103" dataCellStyle="Input"/>
    <tableColumn id="2" xr3:uid="{00000000-0010-0000-0400-000002000000}" name="Category Transfer From:" dataDxfId="102" dataCellStyle="Input"/>
    <tableColumn id="3" xr3:uid="{00000000-0010-0000-0400-000003000000}" name="Category Transfer To:" dataDxfId="101" dataCellStyle="Input"/>
    <tableColumn id="4" xr3:uid="{00000000-0010-0000-0400-000004000000}" name="Amount:" dataDxfId="100" dataCellStyle="Comma"/>
    <tableColumn id="6" xr3:uid="{00000000-0010-0000-0400-000006000000}" name="Category" dataDxfId="99" dataCellStyle="Comma"/>
    <tableColumn id="5" xr3:uid="{00000000-0010-0000-0400-000005000000}" name="Approved" dataDxfId="98" dataCellStyle="Input"/>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1F49C0A-763C-4CDA-922D-BA4C1BB77CCF}" name="tbl_Bldg6" displayName="tbl_Bldg6" ref="F47:K53" totalsRowShown="0" headerRowDxfId="44" dataDxfId="42" headerRowBorderDxfId="43" tableBorderDxfId="41" headerRowCellStyle="Normal_Sheet1" dataCellStyle="Input">
  <autoFilter ref="F47:K53" xr:uid="{EECD7F6E-7374-4A0B-BF07-44740B75EB3A}"/>
  <tableColumns count="6">
    <tableColumn id="1" xr3:uid="{DFF91A26-7508-4131-948A-9CEB059F933B}" name="Quarter  " dataDxfId="40" dataCellStyle="Input"/>
    <tableColumn id="2" xr3:uid="{8A8DAE61-0198-4D69-8556-8B602836C921}" name="Category Transfer From:" dataDxfId="39" dataCellStyle="Input"/>
    <tableColumn id="3" xr3:uid="{5600B8BE-2B71-47BF-BF8A-75F01F360303}" name="Category Transfer To:" dataDxfId="38" dataCellStyle="Input"/>
    <tableColumn id="4" xr3:uid="{9FB8D244-7F4D-486F-A142-B1AB415F6FE4}" name="Amount:" dataDxfId="37" dataCellStyle="Comma"/>
    <tableColumn id="6" xr3:uid="{D563384A-C09C-43CB-BAD2-644E53C56A7F}" name="Category" dataDxfId="36" dataCellStyle="Comma"/>
    <tableColumn id="5" xr3:uid="{3BF3A190-9668-4EE9-9C9A-8CAFF573AC55}" name="Approved" dataDxfId="35" dataCellStyle="Input"/>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bl_2020IDC" displayName="tbl_2020IDC" ref="A6:E344" totalsRowShown="0">
  <autoFilter ref="A6:E344" xr:uid="{00000000-0009-0000-0100-000002000000}"/>
  <tableColumns count="5">
    <tableColumn id="1" xr3:uid="{00000000-0010-0000-0500-000001000000}" name="Dist" dataDxfId="4" dataCellStyle="Normal 4"/>
    <tableColumn id="2" xr3:uid="{00000000-0010-0000-0500-000002000000}" name="Name" dataDxfId="3" dataCellStyle="Normal 4"/>
    <tableColumn id="6" xr3:uid="{00000000-0010-0000-0500-000006000000}" name="Column1" dataDxfId="2" dataCellStyle="Normal 4">
      <calculatedColumnFormula>IF(tbl_2020IDC[[#This Row],[Dist]]="","",IF(tbl_2020IDC[[#This Row],[Dist]]="0000","0000",CONCATENATE(tbl_2020IDC[[#This Row],[Dist]]," - ",tbl_2020IDC[[#This Row],[Name]])))</calculatedColumnFormula>
    </tableColumn>
    <tableColumn id="3" xr3:uid="{00000000-0010-0000-0500-000003000000}" name="Cost Rate" dataDxfId="1" dataCellStyle="Comma 2"/>
    <tableColumn id="4" xr3:uid="{00000000-0010-0000-0500-000004000000}" name="Rate2" dataDxfId="0" dataCellStyle="Comma 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N42"/>
  <sheetViews>
    <sheetView zoomScale="95" zoomScaleNormal="95" workbookViewId="0">
      <pane xSplit="1" ySplit="2" topLeftCell="B3" activePane="bottomRight" state="frozen"/>
      <selection pane="topRight" activeCell="B1" sqref="B1"/>
      <selection pane="bottomLeft" activeCell="A3" sqref="A3"/>
      <selection pane="bottomRight" activeCell="B14" sqref="B14"/>
    </sheetView>
  </sheetViews>
  <sheetFormatPr defaultColWidth="9.109375" defaultRowHeight="14.4" x14ac:dyDescent="0.3"/>
  <cols>
    <col min="1" max="1" width="45.33203125" style="43" bestFit="1" customWidth="1"/>
    <col min="2" max="14" width="14.33203125" style="43" customWidth="1"/>
    <col min="15" max="16384" width="9.109375" style="43"/>
  </cols>
  <sheetData>
    <row r="1" spans="1:14" ht="15" thickBot="1" x14ac:dyDescent="0.35">
      <c r="A1" s="347" t="s">
        <v>410</v>
      </c>
      <c r="B1" s="401" t="s">
        <v>438</v>
      </c>
      <c r="C1" s="402"/>
      <c r="D1" s="403"/>
      <c r="E1" s="152" t="s">
        <v>445</v>
      </c>
      <c r="F1" s="348"/>
    </row>
    <row r="2" spans="1:14" ht="15" thickBot="1" x14ac:dyDescent="0.35">
      <c r="A2" s="347" t="s">
        <v>818</v>
      </c>
      <c r="B2" s="383" t="s">
        <v>817</v>
      </c>
      <c r="C2" s="223"/>
      <c r="D2" s="224"/>
      <c r="E2" s="384"/>
      <c r="F2" s="384"/>
      <c r="G2" s="152"/>
    </row>
    <row r="3" spans="1:14" x14ac:dyDescent="0.3">
      <c r="A3" s="346" t="s">
        <v>75</v>
      </c>
      <c r="B3" s="404" t="e">
        <f>IF(VLOOKUP(LEFT(B1,4),tbl_2020IDC[#Data],2,FALSE)="","",VLOOKUP(LEFT(B1,4),tbl_2020IDC[#Data],2,FALSE))</f>
        <v>#N/A</v>
      </c>
      <c r="C3" s="405"/>
      <c r="D3" s="405"/>
      <c r="E3" s="405"/>
      <c r="F3" s="406"/>
    </row>
    <row r="4" spans="1:14" x14ac:dyDescent="0.3">
      <c r="A4" s="147" t="s">
        <v>461</v>
      </c>
      <c r="B4" s="407"/>
      <c r="C4" s="408"/>
      <c r="D4" s="408"/>
      <c r="E4" s="408"/>
      <c r="F4" s="409"/>
    </row>
    <row r="5" spans="1:14" ht="15" thickBot="1" x14ac:dyDescent="0.35">
      <c r="A5" s="147" t="s">
        <v>462</v>
      </c>
      <c r="B5" s="407"/>
      <c r="C5" s="408"/>
      <c r="D5" s="408"/>
      <c r="E5" s="408"/>
      <c r="F5" s="409"/>
    </row>
    <row r="6" spans="1:14" x14ac:dyDescent="0.3">
      <c r="A6" s="147" t="s">
        <v>411</v>
      </c>
      <c r="B6" s="344"/>
      <c r="C6" s="223"/>
      <c r="D6" s="224"/>
      <c r="E6" s="224"/>
      <c r="F6" s="225"/>
    </row>
    <row r="7" spans="1:14" x14ac:dyDescent="0.3">
      <c r="A7" s="147" t="s">
        <v>412</v>
      </c>
      <c r="B7" s="349"/>
      <c r="F7" s="151"/>
    </row>
    <row r="8" spans="1:14" x14ac:dyDescent="0.3">
      <c r="A8" s="147" t="s">
        <v>457</v>
      </c>
      <c r="B8" s="343">
        <f>IF(B9="no",0,IF(LEFT(B1,4)&lt;=0,0,VLOOKUP(LEFT(B1,4),tbl_2020IDC[#Data],4,FALSE)/100))</f>
        <v>0</v>
      </c>
      <c r="F8" s="151"/>
    </row>
    <row r="9" spans="1:14" ht="15" thickBot="1" x14ac:dyDescent="0.35">
      <c r="A9" s="148" t="s">
        <v>458</v>
      </c>
      <c r="B9" s="345" t="s">
        <v>460</v>
      </c>
      <c r="F9" s="151"/>
    </row>
    <row r="10" spans="1:14" ht="15" thickBot="1" x14ac:dyDescent="0.35"/>
    <row r="11" spans="1:14" x14ac:dyDescent="0.3">
      <c r="B11" s="410" t="s">
        <v>48</v>
      </c>
      <c r="C11" s="392" t="s">
        <v>11</v>
      </c>
      <c r="D11" s="393"/>
      <c r="E11" s="394"/>
      <c r="F11" s="392" t="s">
        <v>12</v>
      </c>
      <c r="G11" s="393"/>
      <c r="H11" s="394"/>
      <c r="I11" s="392" t="s">
        <v>13</v>
      </c>
      <c r="J11" s="393"/>
      <c r="K11" s="394"/>
      <c r="L11" s="392" t="s">
        <v>14</v>
      </c>
      <c r="M11" s="393"/>
      <c r="N11" s="394"/>
    </row>
    <row r="12" spans="1:14" ht="12.75" customHeight="1" x14ac:dyDescent="0.3">
      <c r="A12" s="42"/>
      <c r="B12" s="411"/>
      <c r="C12" s="398" t="s">
        <v>49</v>
      </c>
      <c r="D12" s="399"/>
      <c r="E12" s="400"/>
      <c r="F12" s="398" t="s">
        <v>50</v>
      </c>
      <c r="G12" s="399"/>
      <c r="H12" s="400"/>
      <c r="I12" s="398" t="s">
        <v>51</v>
      </c>
      <c r="J12" s="399"/>
      <c r="K12" s="400"/>
      <c r="L12" s="395" t="s">
        <v>52</v>
      </c>
      <c r="M12" s="396"/>
      <c r="N12" s="397"/>
    </row>
    <row r="13" spans="1:14" ht="15" thickBot="1" x14ac:dyDescent="0.35">
      <c r="A13" s="155"/>
      <c r="B13" s="411"/>
      <c r="C13" s="44" t="s">
        <v>27</v>
      </c>
      <c r="D13" s="45" t="s">
        <v>28</v>
      </c>
      <c r="E13" s="46" t="s">
        <v>29</v>
      </c>
      <c r="F13" s="44" t="s">
        <v>27</v>
      </c>
      <c r="G13" s="45" t="s">
        <v>28</v>
      </c>
      <c r="H13" s="46" t="s">
        <v>29</v>
      </c>
      <c r="I13" s="44" t="s">
        <v>27</v>
      </c>
      <c r="J13" s="45" t="s">
        <v>28</v>
      </c>
      <c r="K13" s="46" t="s">
        <v>29</v>
      </c>
      <c r="L13" s="44" t="s">
        <v>27</v>
      </c>
      <c r="M13" s="45" t="s">
        <v>28</v>
      </c>
      <c r="N13" s="121" t="s">
        <v>29</v>
      </c>
    </row>
    <row r="14" spans="1:14" x14ac:dyDescent="0.3">
      <c r="A14" s="350" t="s">
        <v>812</v>
      </c>
      <c r="B14" s="369">
        <f>Bldg1!D44</f>
        <v>0</v>
      </c>
      <c r="C14" s="370"/>
      <c r="D14" s="361"/>
      <c r="E14" s="371">
        <f>Bldg1!$F$44</f>
        <v>0</v>
      </c>
      <c r="F14" s="370"/>
      <c r="G14" s="361"/>
      <c r="H14" s="371">
        <f>Bldg1!H44</f>
        <v>0</v>
      </c>
      <c r="I14" s="370"/>
      <c r="J14" s="361"/>
      <c r="K14" s="371">
        <f>Bldg1!J44</f>
        <v>0</v>
      </c>
      <c r="L14" s="370"/>
      <c r="M14" s="361"/>
      <c r="N14" s="372">
        <f>Bldg1!L44</f>
        <v>-8</v>
      </c>
    </row>
    <row r="15" spans="1:14" x14ac:dyDescent="0.3">
      <c r="A15" s="350" t="s">
        <v>813</v>
      </c>
      <c r="B15" s="373">
        <f>Bldg2!D44</f>
        <v>0</v>
      </c>
      <c r="C15" s="374"/>
      <c r="D15" s="375"/>
      <c r="E15" s="376">
        <f>Bldg2!$F$44</f>
        <v>0</v>
      </c>
      <c r="F15" s="374"/>
      <c r="G15" s="375"/>
      <c r="H15" s="376">
        <f>Bldg2!H44</f>
        <v>0</v>
      </c>
      <c r="I15" s="374"/>
      <c r="J15" s="375"/>
      <c r="K15" s="376">
        <f>Bldg2!J44</f>
        <v>0</v>
      </c>
      <c r="L15" s="374"/>
      <c r="M15" s="375"/>
      <c r="N15" s="377">
        <f>Bldg2!L44</f>
        <v>0</v>
      </c>
    </row>
    <row r="16" spans="1:14" x14ac:dyDescent="0.3">
      <c r="A16" s="350" t="s">
        <v>814</v>
      </c>
      <c r="B16" s="373">
        <f>Bldg3!D44</f>
        <v>0</v>
      </c>
      <c r="C16" s="374"/>
      <c r="D16" s="375"/>
      <c r="E16" s="376">
        <f>Bldg3!$F$44</f>
        <v>0</v>
      </c>
      <c r="F16" s="374"/>
      <c r="G16" s="375"/>
      <c r="H16" s="376">
        <f>Bldg3!H44</f>
        <v>0</v>
      </c>
      <c r="I16" s="374"/>
      <c r="J16" s="375"/>
      <c r="K16" s="376">
        <f>Bldg3!J44</f>
        <v>0</v>
      </c>
      <c r="L16" s="374"/>
      <c r="M16" s="375"/>
      <c r="N16" s="377">
        <f>Bldg3!L44</f>
        <v>0</v>
      </c>
    </row>
    <row r="17" spans="1:14" x14ac:dyDescent="0.3">
      <c r="A17" s="350" t="s">
        <v>463</v>
      </c>
      <c r="B17" s="373">
        <f>Bldg4!D44</f>
        <v>0</v>
      </c>
      <c r="C17" s="382"/>
      <c r="D17" s="218"/>
      <c r="E17" s="376">
        <f>Bldg4!$F$44</f>
        <v>0</v>
      </c>
      <c r="F17" s="382"/>
      <c r="G17" s="218"/>
      <c r="H17" s="376">
        <f>Bldg4!H44</f>
        <v>0</v>
      </c>
      <c r="I17" s="382"/>
      <c r="J17" s="218"/>
      <c r="K17" s="376">
        <f>Bldg4!J44</f>
        <v>0</v>
      </c>
      <c r="L17" s="382"/>
      <c r="M17" s="218"/>
      <c r="N17" s="377">
        <f>Bldg4!L44</f>
        <v>0</v>
      </c>
    </row>
    <row r="18" spans="1:14" x14ac:dyDescent="0.3">
      <c r="A18" s="350" t="s">
        <v>439</v>
      </c>
      <c r="B18" s="373">
        <f>Bldg5!D44</f>
        <v>0</v>
      </c>
      <c r="C18" s="382"/>
      <c r="D18" s="218"/>
      <c r="E18" s="376">
        <f>Bldg5!$F$44</f>
        <v>0</v>
      </c>
      <c r="F18" s="382"/>
      <c r="G18" s="218"/>
      <c r="H18" s="376">
        <f>Bldg5!H44</f>
        <v>0</v>
      </c>
      <c r="I18" s="382"/>
      <c r="J18" s="218"/>
      <c r="K18" s="376">
        <f>Bldg5!J44</f>
        <v>0</v>
      </c>
      <c r="L18" s="382"/>
      <c r="M18" s="218"/>
      <c r="N18" s="377">
        <f>Bldg5!L45</f>
        <v>0</v>
      </c>
    </row>
    <row r="19" spans="1:14" ht="15" thickBot="1" x14ac:dyDescent="0.35">
      <c r="A19" s="350" t="s">
        <v>815</v>
      </c>
      <c r="B19" s="378">
        <f>Bldg5!D44</f>
        <v>0</v>
      </c>
      <c r="C19" s="379"/>
      <c r="D19" s="219"/>
      <c r="E19" s="380">
        <f>Bldg6!$F$44</f>
        <v>0</v>
      </c>
      <c r="F19" s="379"/>
      <c r="G19" s="219"/>
      <c r="H19" s="380">
        <f>Bldg6!H44</f>
        <v>0</v>
      </c>
      <c r="I19" s="379"/>
      <c r="J19" s="219"/>
      <c r="K19" s="380">
        <f>Bldg6!J44</f>
        <v>0</v>
      </c>
      <c r="L19" s="379"/>
      <c r="M19" s="219"/>
      <c r="N19" s="381">
        <f>Bldg6!L45</f>
        <v>0</v>
      </c>
    </row>
    <row r="20" spans="1:14" ht="15" thickBot="1" x14ac:dyDescent="0.35">
      <c r="A20" s="120"/>
      <c r="B20" s="126"/>
      <c r="C20" s="127"/>
      <c r="D20" s="128"/>
      <c r="E20" s="129"/>
      <c r="F20" s="130"/>
      <c r="G20" s="127"/>
      <c r="H20" s="129"/>
      <c r="I20" s="128"/>
      <c r="J20" s="128"/>
      <c r="K20" s="129"/>
      <c r="L20" s="128"/>
      <c r="M20" s="128"/>
      <c r="N20" s="127"/>
    </row>
    <row r="21" spans="1:14" ht="15" thickBot="1" x14ac:dyDescent="0.35">
      <c r="A21" s="157" t="s">
        <v>30</v>
      </c>
      <c r="B21" s="122">
        <f>SUM(B14:B20)</f>
        <v>0</v>
      </c>
      <c r="C21" s="123"/>
      <c r="D21" s="124"/>
      <c r="E21" s="125">
        <f>SUM(E14:E20)</f>
        <v>0</v>
      </c>
      <c r="F21" s="123"/>
      <c r="G21" s="124"/>
      <c r="H21" s="125">
        <f>SUM(H14:H20)</f>
        <v>0</v>
      </c>
      <c r="I21" s="123"/>
      <c r="J21" s="124"/>
      <c r="K21" s="125">
        <f>SUM(K14:K20)</f>
        <v>0</v>
      </c>
      <c r="L21" s="123"/>
      <c r="M21" s="124"/>
      <c r="N21" s="125">
        <f>SUM(N14:N20)</f>
        <v>-8</v>
      </c>
    </row>
    <row r="23" spans="1:14" x14ac:dyDescent="0.3">
      <c r="E23" s="47"/>
      <c r="G23" s="48"/>
    </row>
    <row r="24" spans="1:14" x14ac:dyDescent="0.3">
      <c r="E24" s="48"/>
    </row>
    <row r="26" spans="1:14" x14ac:dyDescent="0.3">
      <c r="G26" s="48"/>
    </row>
    <row r="39" spans="8:10" x14ac:dyDescent="0.3">
      <c r="H39" s="48"/>
    </row>
    <row r="42" spans="8:10" x14ac:dyDescent="0.3">
      <c r="H42" s="49"/>
      <c r="J42" s="48"/>
    </row>
  </sheetData>
  <sheetProtection sheet="1" objects="1" scenarios="1"/>
  <mergeCells count="13">
    <mergeCell ref="B1:D1"/>
    <mergeCell ref="B3:F3"/>
    <mergeCell ref="B4:F4"/>
    <mergeCell ref="B5:F5"/>
    <mergeCell ref="B11:B13"/>
    <mergeCell ref="L11:N11"/>
    <mergeCell ref="L12:N12"/>
    <mergeCell ref="C11:E11"/>
    <mergeCell ref="C12:E12"/>
    <mergeCell ref="F11:H11"/>
    <mergeCell ref="F12:H12"/>
    <mergeCell ref="I11:K11"/>
    <mergeCell ref="I12:K12"/>
  </mergeCells>
  <pageMargins left="0.25" right="0.25" top="0.75" bottom="0.75" header="0.3" footer="0.3"/>
  <pageSetup scale="59" orientation="landscape" r:id="rId1"/>
  <extLst>
    <ext xmlns:x14="http://schemas.microsoft.com/office/spreadsheetml/2009/9/main" uri="{CCE6A557-97BC-4b89-ADB6-D9C93CAAB3DF}">
      <x14:dataValidations xmlns:xm="http://schemas.microsoft.com/office/excel/2006/main" count="2">
        <x14:dataValidation type="list" operator="equal" showInputMessage="1" showErrorMessage="1" error="Please select the Dist number from the drop-down list.  Non-profit organizations, choose &quot;0000.&quot;" prompt="Select from the drop-down list.  Non-profit organizations, choose &quot;0000.&quot;" xr:uid="{00000000-0002-0000-0000-000000000000}">
          <x14:formula1>
            <xm:f>'2021DistrictsIDC'!$C$7:$C$335</xm:f>
          </x14:formula1>
          <xm:sqref>B1</xm:sqref>
        </x14:dataValidation>
        <x14:dataValidation type="list" allowBlank="1" showInputMessage="1" showErrorMessage="1" xr:uid="{00000000-0002-0000-0000-000001000000}">
          <x14:formula1>
            <xm:f>BldgBudgets!$A$33:$A$34</xm:f>
          </x14:formula1>
          <xm:sqref>B9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42"/>
  <sheetViews>
    <sheetView zoomScale="95" zoomScaleNormal="95" workbookViewId="0">
      <pane xSplit="2" topLeftCell="C1" activePane="topRight" state="frozen"/>
      <selection activeCell="D1" sqref="D1:G1"/>
      <selection pane="topRight" activeCell="C1" sqref="C1:F1"/>
    </sheetView>
  </sheetViews>
  <sheetFormatPr defaultColWidth="9.109375" defaultRowHeight="11.4" x14ac:dyDescent="0.2"/>
  <cols>
    <col min="1" max="1" width="2.5546875" style="1" customWidth="1"/>
    <col min="2" max="2" width="46.6640625" style="1" bestFit="1" customWidth="1"/>
    <col min="3" max="14" width="13.33203125" style="1" customWidth="1"/>
    <col min="15" max="15" width="17.6640625" style="1" customWidth="1"/>
    <col min="16" max="16384" width="9.109375" style="1"/>
  </cols>
  <sheetData>
    <row r="1" spans="1:14" ht="15" customHeight="1" thickBot="1" x14ac:dyDescent="0.35">
      <c r="A1" s="220" t="s">
        <v>65</v>
      </c>
      <c r="B1" s="88"/>
      <c r="C1" s="524" t="str">
        <f>IF(ISBLANK(Bldg4!D1)=TRUE,"",Bldg4!D1)</f>
        <v>[Building 4]</v>
      </c>
      <c r="D1" s="525"/>
      <c r="E1" s="525"/>
      <c r="F1" s="526"/>
      <c r="G1" s="520" t="s">
        <v>0</v>
      </c>
      <c r="H1" s="520"/>
      <c r="I1" s="520"/>
      <c r="J1" s="520"/>
      <c r="K1" s="520"/>
      <c r="L1" s="521"/>
      <c r="M1" s="154" t="s">
        <v>37</v>
      </c>
      <c r="N1" s="153" t="str">
        <f>IF(ISBLANK(Summary!B6)=TRUE,"",Summary!B6)</f>
        <v/>
      </c>
    </row>
    <row r="2" spans="1:14" ht="15" customHeight="1" x14ac:dyDescent="0.3">
      <c r="A2" s="221" t="s">
        <v>66</v>
      </c>
      <c r="B2" s="90"/>
      <c r="C2" s="265">
        <f>BldgBudgets!K3</f>
        <v>0</v>
      </c>
      <c r="D2" s="207"/>
      <c r="E2" s="208"/>
      <c r="F2" s="217"/>
      <c r="G2" s="522" t="s">
        <v>2</v>
      </c>
      <c r="H2" s="522"/>
      <c r="I2" s="522"/>
      <c r="J2" s="522"/>
      <c r="K2" s="522"/>
      <c r="L2" s="523"/>
      <c r="M2" s="514" t="str">
        <f>IF(ISBLANK(Summary!B7)=TRUE,"",CONCATENATE("Year ",Summary!B7))</f>
        <v/>
      </c>
      <c r="N2" s="515"/>
    </row>
    <row r="3" spans="1:14" ht="15" customHeight="1" thickBot="1" x14ac:dyDescent="0.35">
      <c r="A3" s="222" t="s">
        <v>67</v>
      </c>
      <c r="B3" s="91"/>
      <c r="C3" s="197">
        <f>BldgBudgets!K4</f>
        <v>0</v>
      </c>
      <c r="D3" s="206"/>
      <c r="E3" s="206"/>
      <c r="G3" s="522" t="s">
        <v>435</v>
      </c>
      <c r="H3" s="522"/>
      <c r="I3" s="522"/>
      <c r="J3" s="522"/>
      <c r="K3" s="522"/>
      <c r="L3" s="523"/>
      <c r="M3" s="93" t="s">
        <v>68</v>
      </c>
      <c r="N3" s="156">
        <f>Bldg1!O3</f>
        <v>0</v>
      </c>
    </row>
    <row r="4" spans="1:14" ht="15" customHeight="1" thickBot="1" x14ac:dyDescent="0.3">
      <c r="A4" s="99"/>
      <c r="B4" s="5"/>
      <c r="C4" s="5"/>
      <c r="D4" s="5"/>
      <c r="E4" s="5"/>
      <c r="F4" s="5"/>
      <c r="G4" s="5"/>
      <c r="H4" s="5"/>
      <c r="I4" s="5"/>
      <c r="J4" s="5"/>
      <c r="K4" s="5"/>
      <c r="L4" s="5"/>
      <c r="M4" s="5"/>
      <c r="N4" s="5"/>
    </row>
    <row r="5" spans="1:14" ht="15" customHeight="1" x14ac:dyDescent="0.25">
      <c r="A5" s="164" t="s">
        <v>3</v>
      </c>
      <c r="B5" s="165" t="s">
        <v>4</v>
      </c>
      <c r="C5" s="418" t="s">
        <v>5</v>
      </c>
      <c r="D5" s="419"/>
      <c r="E5" s="418" t="s">
        <v>6</v>
      </c>
      <c r="F5" s="419"/>
      <c r="G5" s="418" t="s">
        <v>7</v>
      </c>
      <c r="H5" s="419"/>
      <c r="I5" s="418" t="s">
        <v>8</v>
      </c>
      <c r="J5" s="419"/>
      <c r="K5" s="418" t="s">
        <v>9</v>
      </c>
      <c r="L5" s="419"/>
      <c r="M5" s="492" t="s">
        <v>10</v>
      </c>
      <c r="N5" s="493"/>
    </row>
    <row r="6" spans="1:14" s="2" customFormat="1" ht="15" customHeight="1" x14ac:dyDescent="0.25">
      <c r="A6" s="420"/>
      <c r="B6" s="421"/>
      <c r="C6" s="420"/>
      <c r="D6" s="422"/>
      <c r="E6" s="423" t="s">
        <v>11</v>
      </c>
      <c r="F6" s="424"/>
      <c r="G6" s="423" t="s">
        <v>12</v>
      </c>
      <c r="H6" s="424"/>
      <c r="I6" s="423" t="s">
        <v>13</v>
      </c>
      <c r="J6" s="424"/>
      <c r="K6" s="423" t="s">
        <v>14</v>
      </c>
      <c r="L6" s="424"/>
      <c r="M6" s="494"/>
      <c r="N6" s="495"/>
    </row>
    <row r="7" spans="1:14" s="2" customFormat="1" ht="15" customHeight="1" x14ac:dyDescent="0.25">
      <c r="A7" s="414"/>
      <c r="B7" s="415"/>
      <c r="C7" s="416" t="s">
        <v>437</v>
      </c>
      <c r="D7" s="417"/>
      <c r="E7" s="469" t="s">
        <v>26</v>
      </c>
      <c r="F7" s="470"/>
      <c r="G7" s="469" t="s">
        <v>16</v>
      </c>
      <c r="H7" s="470"/>
      <c r="I7" s="469" t="s">
        <v>17</v>
      </c>
      <c r="J7" s="470"/>
      <c r="K7" s="469" t="s">
        <v>18</v>
      </c>
      <c r="L7" s="470"/>
      <c r="M7" s="467" t="s">
        <v>442</v>
      </c>
      <c r="N7" s="468"/>
    </row>
    <row r="8" spans="1:14" s="2" customFormat="1" ht="15" customHeight="1" x14ac:dyDescent="0.25">
      <c r="A8" s="412" t="s">
        <v>20</v>
      </c>
      <c r="B8" s="413"/>
      <c r="C8" s="198" t="s">
        <v>59</v>
      </c>
      <c r="D8" s="199" t="s">
        <v>58</v>
      </c>
      <c r="E8" s="168" t="s">
        <v>59</v>
      </c>
      <c r="F8" s="169" t="s">
        <v>58</v>
      </c>
      <c r="G8" s="168" t="s">
        <v>59</v>
      </c>
      <c r="H8" s="169" t="s">
        <v>58</v>
      </c>
      <c r="I8" s="168" t="s">
        <v>59</v>
      </c>
      <c r="J8" s="169" t="s">
        <v>58</v>
      </c>
      <c r="K8" s="168" t="s">
        <v>59</v>
      </c>
      <c r="L8" s="169" t="s">
        <v>58</v>
      </c>
      <c r="M8" s="168" t="s">
        <v>59</v>
      </c>
      <c r="N8" s="169" t="s">
        <v>58</v>
      </c>
    </row>
    <row r="9" spans="1:14" ht="15" customHeight="1" x14ac:dyDescent="0.3">
      <c r="A9" s="12"/>
      <c r="B9" s="9" t="s">
        <v>415</v>
      </c>
      <c r="C9" s="178">
        <f>BldgBudgets!H9</f>
        <v>0</v>
      </c>
      <c r="D9" s="179">
        <f>BldgBudgets!I9</f>
        <v>0</v>
      </c>
      <c r="E9" s="58">
        <f>SUMIFS(tbl_Bldg4[Amount:],tbl_Bldg4[Category Transfer To:],B9,tbl_Bldg4[[Quarter  ]],$E$6,tbl_Bldg4[Approved],"&gt;0",tbl_Bldg4[Category],$E$8)-SUMIFS(tbl_Bldg4[Amount:],tbl_Bldg4[Category Transfer From:],B9,tbl_Bldg4[[Quarter  ]],$E$6,tbl_Bldg4[Approved],"&gt;0",tbl_Bldg4[Category],$E$8)</f>
        <v>0</v>
      </c>
      <c r="F9" s="59">
        <f>SUMIFS(tbl_Bldg4[Amount:],tbl_Bldg4[Category Transfer To:],B9,tbl_Bldg4[[Quarter  ]],$E$6,tbl_Bldg4[Approved],"&gt;0",tbl_Bldg4[Category],$F$8)-SUMIFS(tbl_Bldg4[Amount:],tbl_Bldg4[Category Transfer From:],B9,tbl_Bldg4[[Quarter  ]],$E$6,tbl_Bldg4[Approved],"&gt;0",tbl_Bldg4[Category],$F$8)</f>
        <v>0</v>
      </c>
      <c r="G9" s="58">
        <f>SUMIFS(tbl_Bldg4[Amount:],tbl_Bldg4[Category Transfer To:],B9,tbl_Bldg4[[Quarter  ]],$G$6,tbl_Bldg4[Approved],"&gt;0",tbl_Bldg4[Category],$G$8)-SUMIFS(tbl_Bldg4[Amount:],tbl_Bldg4[Category Transfer From:],B9,tbl_Bldg4[[Quarter  ]],$G$6,tbl_Bldg4[Approved],"&gt;0",tbl_Bldg4[Category],$G$8)</f>
        <v>0</v>
      </c>
      <c r="H9" s="59">
        <f>SUMIFS(tbl_Bldg4[Amount:],tbl_Bldg4[Category Transfer To:],B9,tbl_Bldg4[[Quarter  ]],$G$6,tbl_Bldg4[Approved],"&gt;0",tbl_Bldg4[Category],$H$8)-SUMIFS(tbl_Bldg4[Amount:],tbl_Bldg4[Category Transfer From:],B9,tbl_Bldg4[[Quarter  ]],$G$6,tbl_Bldg4[Approved],"&gt;0",tbl_Bldg4[Category],$H$8)</f>
        <v>0</v>
      </c>
      <c r="I9" s="58">
        <f>SUMIFS(tbl_Bldg4[Amount:],tbl_Bldg4[Category Transfer To:],B9,tbl_Bldg4[[Quarter  ]],$I$6,tbl_Bldg4[Approved],"&gt;0",tbl_Bldg4[Category],$I$8)-SUMIFS(tbl_Bldg4[Amount:],tbl_Bldg4[Category Transfer From:],B9,tbl_Bldg4[[Quarter  ]],$I$6,tbl_Bldg4[Approved],"&gt;0",tbl_Bldg4[Category],$I$8)</f>
        <v>0</v>
      </c>
      <c r="J9" s="59">
        <f>SUMIFS(tbl_Bldg4[Amount:],tbl_Bldg4[Category Transfer To:],B9,tbl_Bldg4[[Quarter  ]],$I$6,tbl_Bldg4[Approved],"&gt;0",tbl_Bldg4[Category],$J$8)-SUMIFS(tbl_Bldg4[Amount:],tbl_Bldg4[Category Transfer From:],B9,tbl_Bldg4[[Quarter  ]],$I$6,tbl_Bldg4[Approved],"&gt;0",tbl_Bldg4[Category],$J$8)</f>
        <v>0</v>
      </c>
      <c r="K9" s="58">
        <f>SUMIFS(tbl_Bldg4[Amount:],tbl_Bldg4[Category Transfer To:],B9,tbl_Bldg4[[Quarter  ]],$K$6,tbl_Bldg4[Approved],"&gt;0",tbl_Bldg4[Category],$K$8)-SUMIFS(tbl_Bldg4[Amount:],tbl_Bldg4[Category Transfer From:],B9,tbl_Bldg4[[Quarter  ]],$K$6,tbl_Bldg4[Approved],"&gt;0",tbl_Bldg4[Category],$K$8)</f>
        <v>0</v>
      </c>
      <c r="L9" s="59">
        <f>SUMIFS(tbl_Bldg4[Amount:],tbl_Bldg4[Category Transfer To:],B9,tbl_Bldg4[[Quarter  ]],$K$6,tbl_Bldg4[Approved],"&gt;0",tbl_Bldg4[Category],$L$8)-SUMIFS(tbl_Bldg4[Amount:],tbl_Bldg4[Category Transfer From:],B9,tbl_Bldg4[[Quarter  ]],$K$6,tbl_Bldg4[Approved],"&gt;0",tbl_Bldg4[Category],$L$8)</f>
        <v>0</v>
      </c>
      <c r="M9" s="167">
        <f>C9+E9+G9+I9+K9</f>
        <v>0</v>
      </c>
      <c r="N9" s="111">
        <f t="shared" ref="N9:N21" si="0">D9+F9+H9+J9+L9</f>
        <v>0</v>
      </c>
    </row>
    <row r="10" spans="1:14" ht="15" customHeight="1" x14ac:dyDescent="0.3">
      <c r="A10" s="12"/>
      <c r="B10" s="9" t="s">
        <v>416</v>
      </c>
      <c r="C10" s="180">
        <f>BldgBudgets!H10</f>
        <v>0</v>
      </c>
      <c r="D10" s="181">
        <f>BldgBudgets!I10</f>
        <v>0</v>
      </c>
      <c r="E10" s="60">
        <f>SUMIFS(tbl_Bldg4[Amount:],tbl_Bldg4[Category Transfer To:],B10,tbl_Bldg4[[Quarter  ]],$E$6,tbl_Bldg4[Approved],"&gt;0",tbl_Bldg4[Category],$E$8)-SUMIFS(tbl_Bldg4[Amount:],tbl_Bldg4[Category Transfer From:],B10,tbl_Bldg4[[Quarter  ]],$E$6,tbl_Bldg4[Approved],"&gt;0",tbl_Bldg4[Category],$E$8)</f>
        <v>0</v>
      </c>
      <c r="F10" s="61">
        <f>SUMIFS(tbl_Bldg4[Amount:],tbl_Bldg4[Category Transfer To:],B10,tbl_Bldg4[[Quarter  ]],$E$6,tbl_Bldg4[Approved],"&gt;0",tbl_Bldg4[Category],$F$8)-SUMIFS(tbl_Bldg4[Amount:],tbl_Bldg4[Category Transfer From:],B10,tbl_Bldg4[[Quarter  ]],$E$6,tbl_Bldg4[Approved],"&gt;0",tbl_Bldg4[Category],$F$8)</f>
        <v>0</v>
      </c>
      <c r="G10" s="60">
        <f>SUMIFS(tbl_Bldg4[Amount:],tbl_Bldg4[Category Transfer To:],B10,tbl_Bldg4[[Quarter  ]],$G$6,tbl_Bldg4[Approved],"&gt;0",tbl_Bldg4[Category],$G$8)-SUMIFS(tbl_Bldg4[Amount:],tbl_Bldg4[Category Transfer From:],B10,tbl_Bldg4[[Quarter  ]],$G$6,tbl_Bldg4[Approved],"&gt;0",tbl_Bldg4[Category],$G$8)</f>
        <v>0</v>
      </c>
      <c r="H10" s="61">
        <f>SUMIFS(tbl_Bldg4[Amount:],tbl_Bldg4[Category Transfer To:],B10,tbl_Bldg4[[Quarter  ]],$G$6,tbl_Bldg4[Approved],"&gt;0",tbl_Bldg4[Category],$H$8)-SUMIFS(tbl_Bldg4[Amount:],tbl_Bldg4[Category Transfer From:],B10,tbl_Bldg4[[Quarter  ]],$G$6,tbl_Bldg4[Approved],"&gt;0",tbl_Bldg4[Category],$H$8)</f>
        <v>0</v>
      </c>
      <c r="I10" s="60">
        <f>SUMIFS(tbl_Bldg4[Amount:],tbl_Bldg4[Category Transfer To:],B10,tbl_Bldg4[[Quarter  ]],$I$6,tbl_Bldg4[Approved],"&gt;0",tbl_Bldg4[Category],$I$8)-SUMIFS(tbl_Bldg4[Amount:],tbl_Bldg4[Category Transfer From:],B10,tbl_Bldg4[[Quarter  ]],$I$6,tbl_Bldg4[Approved],"&gt;0",tbl_Bldg4[Category],$I$8)</f>
        <v>0</v>
      </c>
      <c r="J10" s="61">
        <f>SUMIFS(tbl_Bldg4[Amount:],tbl_Bldg4[Category Transfer To:],B10,tbl_Bldg4[[Quarter  ]],$I$6,tbl_Bldg4[Approved],"&gt;0",tbl_Bldg4[Category],$J$8)-SUMIFS(tbl_Bldg4[Amount:],tbl_Bldg4[Category Transfer From:],B10,tbl_Bldg4[[Quarter  ]],$I$6,tbl_Bldg4[Approved],"&gt;0",tbl_Bldg4[Category],$J$8)</f>
        <v>0</v>
      </c>
      <c r="K10" s="60">
        <f>SUMIFS(tbl_Bldg4[Amount:],tbl_Bldg4[Category Transfer To:],B10,tbl_Bldg4[[Quarter  ]],$K$6,tbl_Bldg4[Approved],"&gt;0",tbl_Bldg4[Category],$K$8)-SUMIFS(tbl_Bldg4[Amount:],tbl_Bldg4[Category Transfer From:],B10,tbl_Bldg4[[Quarter  ]],$K$6,tbl_Bldg4[Approved],"&gt;0",tbl_Bldg4[Category],$K$8)</f>
        <v>0</v>
      </c>
      <c r="L10" s="61">
        <f>SUMIFS(tbl_Bldg4[Amount:],tbl_Bldg4[Category Transfer To:],B10,tbl_Bldg4[[Quarter  ]],$K$6,tbl_Bldg4[Approved],"&gt;0",tbl_Bldg4[Category],$L$8)-SUMIFS(tbl_Bldg4[Amount:],tbl_Bldg4[Category Transfer From:],B10,tbl_Bldg4[[Quarter  ]],$K$6,tbl_Bldg4[Approved],"&gt;0",tbl_Bldg4[Category],$L$8)</f>
        <v>0</v>
      </c>
      <c r="M10" s="109">
        <f t="shared" ref="M10:M28" si="1">C10+E10+G10+I10+K10</f>
        <v>0</v>
      </c>
      <c r="N10" s="110">
        <f t="shared" si="0"/>
        <v>0</v>
      </c>
    </row>
    <row r="11" spans="1:14" ht="15" customHeight="1" x14ac:dyDescent="0.3">
      <c r="A11" s="12"/>
      <c r="B11" s="9" t="s">
        <v>417</v>
      </c>
      <c r="C11" s="180">
        <f>BldgBudgets!H11</f>
        <v>0</v>
      </c>
      <c r="D11" s="181">
        <f>BldgBudgets!I11</f>
        <v>0</v>
      </c>
      <c r="E11" s="60">
        <f>SUMIFS(tbl_Bldg4[Amount:],tbl_Bldg4[Category Transfer To:],B11,tbl_Bldg4[[Quarter  ]],$E$6,tbl_Bldg4[Approved],"&gt;0",tbl_Bldg4[Category],$E$8)-SUMIFS(tbl_Bldg4[Amount:],tbl_Bldg4[Category Transfer From:],B11,tbl_Bldg4[[Quarter  ]],$E$6,tbl_Bldg4[Approved],"&gt;0",tbl_Bldg4[Category],$E$8)</f>
        <v>0</v>
      </c>
      <c r="F11" s="61">
        <f>SUMIFS(tbl_Bldg4[Amount:],tbl_Bldg4[Category Transfer To:],B11,tbl_Bldg4[[Quarter  ]],$E$6,tbl_Bldg4[Approved],"&gt;0",tbl_Bldg4[Category],$F$8)-SUMIFS(tbl_Bldg4[Amount:],tbl_Bldg4[Category Transfer From:],B11,tbl_Bldg4[[Quarter  ]],$E$6,tbl_Bldg4[Approved],"&gt;0",tbl_Bldg4[Category],$F$8)</f>
        <v>0</v>
      </c>
      <c r="G11" s="60">
        <f>SUMIFS(tbl_Bldg4[Amount:],tbl_Bldg4[Category Transfer To:],B11,tbl_Bldg4[[Quarter  ]],$G$6,tbl_Bldg4[Approved],"&gt;0",tbl_Bldg4[Category],$G$8)-SUMIFS(tbl_Bldg4[Amount:],tbl_Bldg4[Category Transfer From:],B11,tbl_Bldg4[[Quarter  ]],$G$6,tbl_Bldg4[Approved],"&gt;0",tbl_Bldg4[Category],$G$8)</f>
        <v>0</v>
      </c>
      <c r="H11" s="61">
        <f>SUMIFS(tbl_Bldg4[Amount:],tbl_Bldg4[Category Transfer To:],B11,tbl_Bldg4[[Quarter  ]],$G$6,tbl_Bldg4[Approved],"&gt;0",tbl_Bldg4[Category],$H$8)-SUMIFS(tbl_Bldg4[Amount:],tbl_Bldg4[Category Transfer From:],B11,tbl_Bldg4[[Quarter  ]],$G$6,tbl_Bldg4[Approved],"&gt;0",tbl_Bldg4[Category],$H$8)</f>
        <v>0</v>
      </c>
      <c r="I11" s="60">
        <f>SUMIFS(tbl_Bldg4[Amount:],tbl_Bldg4[Category Transfer To:],B11,tbl_Bldg4[[Quarter  ]],$I$6,tbl_Bldg4[Approved],"&gt;0",tbl_Bldg4[Category],$I$8)-SUMIFS(tbl_Bldg4[Amount:],tbl_Bldg4[Category Transfer From:],B11,tbl_Bldg4[[Quarter  ]],$I$6,tbl_Bldg4[Approved],"&gt;0",tbl_Bldg4[Category],$I$8)</f>
        <v>0</v>
      </c>
      <c r="J11" s="61">
        <f>SUMIFS(tbl_Bldg4[Amount:],tbl_Bldg4[Category Transfer To:],B11,tbl_Bldg4[[Quarter  ]],$I$6,tbl_Bldg4[Approved],"&gt;0",tbl_Bldg4[Category],$J$8)-SUMIFS(tbl_Bldg4[Amount:],tbl_Bldg4[Category Transfer From:],B11,tbl_Bldg4[[Quarter  ]],$I$6,tbl_Bldg4[Approved],"&gt;0",tbl_Bldg4[Category],$J$8)</f>
        <v>0</v>
      </c>
      <c r="K11" s="60">
        <f>SUMIFS(tbl_Bldg4[Amount:],tbl_Bldg4[Category Transfer To:],B11,tbl_Bldg4[[Quarter  ]],$K$6,tbl_Bldg4[Approved],"&gt;0",tbl_Bldg4[Category],$K$8)-SUMIFS(tbl_Bldg4[Amount:],tbl_Bldg4[Category Transfer From:],B11,tbl_Bldg4[[Quarter  ]],$K$6,tbl_Bldg4[Approved],"&gt;0",tbl_Bldg4[Category],$K$8)</f>
        <v>0</v>
      </c>
      <c r="L11" s="61">
        <f>SUMIFS(tbl_Bldg4[Amount:],tbl_Bldg4[Category Transfer To:],B11,tbl_Bldg4[[Quarter  ]],$K$6,tbl_Bldg4[Approved],"&gt;0",tbl_Bldg4[Category],$L$8)-SUMIFS(tbl_Bldg4[Amount:],tbl_Bldg4[Category Transfer From:],B11,tbl_Bldg4[[Quarter  ]],$K$6,tbl_Bldg4[Approved],"&gt;0",tbl_Bldg4[Category],$L$8)</f>
        <v>0</v>
      </c>
      <c r="M11" s="109">
        <f t="shared" si="1"/>
        <v>0</v>
      </c>
      <c r="N11" s="110">
        <f t="shared" si="0"/>
        <v>0</v>
      </c>
    </row>
    <row r="12" spans="1:14" ht="15" customHeight="1" x14ac:dyDescent="0.3">
      <c r="A12" s="12"/>
      <c r="B12" s="9" t="s">
        <v>418</v>
      </c>
      <c r="C12" s="180">
        <f>BldgBudgets!H12</f>
        <v>0</v>
      </c>
      <c r="D12" s="181">
        <f>BldgBudgets!I12</f>
        <v>0</v>
      </c>
      <c r="E12" s="258">
        <f>SUMIFS(tbl_Bldg4[Amount:],tbl_Bldg4[Category Transfer To:],B12,tbl_Bldg4[[Quarter  ]],$E$6,tbl_Bldg4[Approved],"&gt;0",tbl_Bldg4[Category],$E$8)-SUMIFS(tbl_Bldg4[Amount:],tbl_Bldg4[Category Transfer From:],B12,tbl_Bldg4[[Quarter  ]],$E$6,tbl_Bldg4[Approved],"&gt;0",tbl_Bldg4[Category],$E$8)</f>
        <v>0</v>
      </c>
      <c r="F12" s="61">
        <f>SUMIFS(tbl_Bldg4[Amount:],tbl_Bldg4[Category Transfer To:],B12,tbl_Bldg4[[Quarter  ]],$E$6,tbl_Bldg4[Approved],"&gt;0",tbl_Bldg4[Category],$F$8)-SUMIFS(tbl_Bldg4[Amount:],tbl_Bldg4[Category Transfer From:],B12,tbl_Bldg4[[Quarter  ]],$E$6,tbl_Bldg4[Approved],"&gt;0",tbl_Bldg4[Category],$F$8)</f>
        <v>0</v>
      </c>
      <c r="G12" s="60">
        <f>SUMIFS(tbl_Bldg4[Amount:],tbl_Bldg4[Category Transfer To:],B12,tbl_Bldg4[[Quarter  ]],$G$6,tbl_Bldg4[Approved],"&gt;0",tbl_Bldg4[Category],$G$8)-SUMIFS(tbl_Bldg4[Amount:],tbl_Bldg4[Category Transfer From:],B12,tbl_Bldg4[[Quarter  ]],$G$6,tbl_Bldg4[Approved],"&gt;0",tbl_Bldg4[Category],$G$8)</f>
        <v>0</v>
      </c>
      <c r="H12" s="61">
        <f>SUMIFS(tbl_Bldg4[Amount:],tbl_Bldg4[Category Transfer To:],B12,tbl_Bldg4[[Quarter  ]],$G$6,tbl_Bldg4[Approved],"&gt;0",tbl_Bldg4[Category],$H$8)-SUMIFS(tbl_Bldg4[Amount:],tbl_Bldg4[Category Transfer From:],B12,tbl_Bldg4[[Quarter  ]],$G$6,tbl_Bldg4[Approved],"&gt;0",tbl_Bldg4[Category],$H$8)</f>
        <v>0</v>
      </c>
      <c r="I12" s="60">
        <f>SUMIFS(tbl_Bldg4[Amount:],tbl_Bldg4[Category Transfer To:],B12,tbl_Bldg4[[Quarter  ]],$I$6,tbl_Bldg4[Approved],"&gt;0",tbl_Bldg4[Category],$I$8)-SUMIFS(tbl_Bldg4[Amount:],tbl_Bldg4[Category Transfer From:],B12,tbl_Bldg4[[Quarter  ]],$I$6,tbl_Bldg4[Approved],"&gt;0",tbl_Bldg4[Category],$I$8)</f>
        <v>0</v>
      </c>
      <c r="J12" s="61">
        <f>SUMIFS(tbl_Bldg4[Amount:],tbl_Bldg4[Category Transfer To:],B12,tbl_Bldg4[[Quarter  ]],$I$6,tbl_Bldg4[Approved],"&gt;0",tbl_Bldg4[Category],$J$8)-SUMIFS(tbl_Bldg4[Amount:],tbl_Bldg4[Category Transfer From:],B12,tbl_Bldg4[[Quarter  ]],$I$6,tbl_Bldg4[Approved],"&gt;0",tbl_Bldg4[Category],$J$8)</f>
        <v>0</v>
      </c>
      <c r="K12" s="60">
        <f>SUMIFS(tbl_Bldg4[Amount:],tbl_Bldg4[Category Transfer To:],B12,tbl_Bldg4[[Quarter  ]],$K$6,tbl_Bldg4[Approved],"&gt;0",tbl_Bldg4[Category],$K$8)-SUMIFS(tbl_Bldg4[Amount:],tbl_Bldg4[Category Transfer From:],B12,tbl_Bldg4[[Quarter  ]],$K$6,tbl_Bldg4[Approved],"&gt;0",tbl_Bldg4[Category],$K$8)</f>
        <v>0</v>
      </c>
      <c r="L12" s="61">
        <f>SUMIFS(tbl_Bldg4[Amount:],tbl_Bldg4[Category Transfer To:],B12,tbl_Bldg4[[Quarter  ]],$K$6,tbl_Bldg4[Approved],"&gt;0",tbl_Bldg4[Category],$L$8)-SUMIFS(tbl_Bldg4[Amount:],tbl_Bldg4[Category Transfer From:],B12,tbl_Bldg4[[Quarter  ]],$K$6,tbl_Bldg4[Approved],"&gt;0",tbl_Bldg4[Category],$L$8)</f>
        <v>0</v>
      </c>
      <c r="M12" s="109">
        <f t="shared" si="1"/>
        <v>0</v>
      </c>
      <c r="N12" s="110">
        <f t="shared" si="0"/>
        <v>0</v>
      </c>
    </row>
    <row r="13" spans="1:14" ht="15" customHeight="1" x14ac:dyDescent="0.3">
      <c r="A13" s="12"/>
      <c r="B13" s="9" t="s">
        <v>419</v>
      </c>
      <c r="C13" s="180">
        <f>BldgBudgets!H13</f>
        <v>0</v>
      </c>
      <c r="D13" s="181">
        <f>BldgBudgets!I13</f>
        <v>0</v>
      </c>
      <c r="E13" s="60">
        <f>SUMIFS(tbl_Bldg4[Amount:],tbl_Bldg4[Category Transfer To:],B13,tbl_Bldg4[[Quarter  ]],$E$6,tbl_Bldg4[Approved],"&gt;0",tbl_Bldg4[Category],$E$8)-SUMIFS(tbl_Bldg4[Amount:],tbl_Bldg4[Category Transfer From:],B13,tbl_Bldg4[[Quarter  ]],$E$6,tbl_Bldg4[Approved],"&gt;0",tbl_Bldg4[Category],$E$8)</f>
        <v>0</v>
      </c>
      <c r="F13" s="61">
        <f>SUMIFS(tbl_Bldg4[Amount:],tbl_Bldg4[Category Transfer To:],B13,tbl_Bldg4[[Quarter  ]],$E$6,tbl_Bldg4[Approved],"&gt;0",tbl_Bldg4[Category],$F$8)-SUMIFS(tbl_Bldg4[Amount:],tbl_Bldg4[Category Transfer From:],B13,tbl_Bldg4[[Quarter  ]],$E$6,tbl_Bldg4[Approved],"&gt;0",tbl_Bldg4[Category],$F$8)</f>
        <v>0</v>
      </c>
      <c r="G13" s="60">
        <f>SUMIFS(tbl_Bldg4[Amount:],tbl_Bldg4[Category Transfer To:],B13,tbl_Bldg4[[Quarter  ]],$G$6,tbl_Bldg4[Approved],"&gt;0",tbl_Bldg4[Category],$G$8)-SUMIFS(tbl_Bldg4[Amount:],tbl_Bldg4[Category Transfer From:],B13,tbl_Bldg4[[Quarter  ]],$G$6,tbl_Bldg4[Approved],"&gt;0",tbl_Bldg4[Category],$G$8)</f>
        <v>0</v>
      </c>
      <c r="H13" s="61">
        <f>SUMIFS(tbl_Bldg4[Amount:],tbl_Bldg4[Category Transfer To:],B13,tbl_Bldg4[[Quarter  ]],$G$6,tbl_Bldg4[Approved],"&gt;0",tbl_Bldg4[Category],$H$8)-SUMIFS(tbl_Bldg4[Amount:],tbl_Bldg4[Category Transfer From:],B13,tbl_Bldg4[[Quarter  ]],$G$6,tbl_Bldg4[Approved],"&gt;0",tbl_Bldg4[Category],$H$8)</f>
        <v>0</v>
      </c>
      <c r="I13" s="60">
        <f>SUMIFS(tbl_Bldg4[Amount:],tbl_Bldg4[Category Transfer To:],B13,tbl_Bldg4[[Quarter  ]],$I$6,tbl_Bldg4[Approved],"&gt;0",tbl_Bldg4[Category],$I$8)-SUMIFS(tbl_Bldg4[Amount:],tbl_Bldg4[Category Transfer From:],B13,tbl_Bldg4[[Quarter  ]],$I$6,tbl_Bldg4[Approved],"&gt;0",tbl_Bldg4[Category],$I$8)</f>
        <v>0</v>
      </c>
      <c r="J13" s="61">
        <f>SUMIFS(tbl_Bldg4[Amount:],tbl_Bldg4[Category Transfer To:],B13,tbl_Bldg4[[Quarter  ]],$I$6,tbl_Bldg4[Approved],"&gt;0",tbl_Bldg4[Category],$J$8)-SUMIFS(tbl_Bldg4[Amount:],tbl_Bldg4[Category Transfer From:],B13,tbl_Bldg4[[Quarter  ]],$I$6,tbl_Bldg4[Approved],"&gt;0",tbl_Bldg4[Category],$J$8)</f>
        <v>0</v>
      </c>
      <c r="K13" s="60">
        <f>SUMIFS(tbl_Bldg4[Amount:],tbl_Bldg4[Category Transfer To:],B13,tbl_Bldg4[[Quarter  ]],$K$6,tbl_Bldg4[Approved],"&gt;0",tbl_Bldg4[Category],$K$8)-SUMIFS(tbl_Bldg4[Amount:],tbl_Bldg4[Category Transfer From:],B13,tbl_Bldg4[[Quarter  ]],$K$6,tbl_Bldg4[Approved],"&gt;0",tbl_Bldg4[Category],$K$8)</f>
        <v>0</v>
      </c>
      <c r="L13" s="61">
        <f>SUMIFS(tbl_Bldg4[Amount:],tbl_Bldg4[Category Transfer To:],B13,tbl_Bldg4[[Quarter  ]],$K$6,tbl_Bldg4[Approved],"&gt;0",tbl_Bldg4[Category],$L$8)-SUMIFS(tbl_Bldg4[Amount:],tbl_Bldg4[Category Transfer From:],B13,tbl_Bldg4[[Quarter  ]],$K$6,tbl_Bldg4[Approved],"&gt;0",tbl_Bldg4[Category],$L$8)</f>
        <v>0</v>
      </c>
      <c r="M13" s="109">
        <f t="shared" si="1"/>
        <v>0</v>
      </c>
      <c r="N13" s="110">
        <f t="shared" si="0"/>
        <v>0</v>
      </c>
    </row>
    <row r="14" spans="1:14" ht="15" customHeight="1" x14ac:dyDescent="0.3">
      <c r="A14" s="13"/>
      <c r="B14" s="16" t="s">
        <v>433</v>
      </c>
      <c r="C14" s="200">
        <f>BldgBudgets!H14</f>
        <v>0</v>
      </c>
      <c r="D14" s="201">
        <f>BldgBudgets!I14</f>
        <v>0</v>
      </c>
      <c r="E14" s="170">
        <f>SUMIFS(tbl_Bldg4[Amount:],tbl_Bldg4[Category Transfer To:],B14,tbl_Bldg4[[Quarter  ]],$E$6,tbl_Bldg4[Approved],"&gt;0",tbl_Bldg4[Category],$E$8)-SUMIFS(tbl_Bldg4[Amount:],tbl_Bldg4[Category Transfer From:],B14,tbl_Bldg4[[Quarter  ]],$E$6,tbl_Bldg4[Approved],"&gt;0",tbl_Bldg4[Category],$E$8)</f>
        <v>0</v>
      </c>
      <c r="F14" s="171">
        <f>SUMIFS(tbl_Bldg4[Amount:],tbl_Bldg4[Category Transfer To:],B14,tbl_Bldg4[[Quarter  ]],$E$6,tbl_Bldg4[Approved],"&gt;0",tbl_Bldg4[Category],$F$8)-SUMIFS(tbl_Bldg4[Amount:],tbl_Bldg4[Category Transfer From:],B14,tbl_Bldg4[[Quarter  ]],$E$6,tbl_Bldg4[Approved],"&gt;0",tbl_Bldg4[Category],$F$8)</f>
        <v>0</v>
      </c>
      <c r="G14" s="170">
        <f>SUMIFS(tbl_Bldg4[Amount:],tbl_Bldg4[Category Transfer To:],B14,tbl_Bldg4[[Quarter  ]],$G$6,tbl_Bldg4[Approved],"&gt;0",tbl_Bldg4[Category],$G$8)-SUMIFS(tbl_Bldg4[Amount:],tbl_Bldg4[Category Transfer From:],B14,tbl_Bldg4[[Quarter  ]],$G$6,tbl_Bldg4[Approved],"&gt;0",tbl_Bldg4[Category],$G$8)</f>
        <v>0</v>
      </c>
      <c r="H14" s="171">
        <f>SUMIFS(tbl_Bldg4[Amount:],tbl_Bldg4[Category Transfer To:],B14,tbl_Bldg4[[Quarter  ]],$G$6,tbl_Bldg4[Approved],"&gt;0",tbl_Bldg4[Category],$H$8)-SUMIFS(tbl_Bldg4[Amount:],tbl_Bldg4[Category Transfer From:],B14,tbl_Bldg4[[Quarter  ]],$G$6,tbl_Bldg4[Approved],"&gt;0",tbl_Bldg4[Category],$H$8)</f>
        <v>0</v>
      </c>
      <c r="I14" s="170">
        <f>SUMIFS(tbl_Bldg4[Amount:],tbl_Bldg4[Category Transfer To:],B14,tbl_Bldg4[[Quarter  ]],$I$6,tbl_Bldg4[Approved],"&gt;0",tbl_Bldg4[Category],$I$8)-SUMIFS(tbl_Bldg4[Amount:],tbl_Bldg4[Category Transfer From:],B14,tbl_Bldg4[[Quarter  ]],$I$6,tbl_Bldg4[Approved],"&gt;0",tbl_Bldg4[Category],$I$8)</f>
        <v>0</v>
      </c>
      <c r="J14" s="171">
        <f>SUMIFS(tbl_Bldg4[Amount:],tbl_Bldg4[Category Transfer To:],B14,tbl_Bldg4[[Quarter  ]],$I$6,tbl_Bldg4[Approved],"&gt;0",tbl_Bldg4[Category],$J$8)-SUMIFS(tbl_Bldg4[Amount:],tbl_Bldg4[Category Transfer From:],B14,tbl_Bldg4[[Quarter  ]],$I$6,tbl_Bldg4[Approved],"&gt;0",tbl_Bldg4[Category],$J$8)</f>
        <v>0</v>
      </c>
      <c r="K14" s="172">
        <f>SUMIFS(tbl_Bldg4[Amount:],tbl_Bldg4[Category Transfer To:],B14,tbl_Bldg4[[Quarter  ]],$K$6,tbl_Bldg4[Approved],"&gt;0",tbl_Bldg4[Category],$K$8)-SUMIFS(tbl_Bldg4[Amount:],tbl_Bldg4[Category Transfer From:],B14,tbl_Bldg4[[Quarter  ]],$K$6,tbl_Bldg4[Approved],"&gt;0",tbl_Bldg4[Category],$K$8)</f>
        <v>0</v>
      </c>
      <c r="L14" s="170">
        <f>SUMIFS(tbl_Bldg4[Amount:],tbl_Bldg4[Category Transfer To:],B14,tbl_Bldg4[[Quarter  ]],$K$6,tbl_Bldg4[Approved],"&gt;0",tbl_Bldg4[Category],$L$8)-SUMIFS(tbl_Bldg4[Amount:],tbl_Bldg4[Category Transfer From:],B14,tbl_Bldg4[[Quarter  ]],$K$6,tbl_Bldg4[Approved],"&gt;0",tbl_Bldg4[Category],$L$8)</f>
        <v>0</v>
      </c>
      <c r="M14" s="82">
        <f t="shared" si="1"/>
        <v>0</v>
      </c>
      <c r="N14" s="115">
        <f t="shared" si="0"/>
        <v>0</v>
      </c>
    </row>
    <row r="15" spans="1:14" ht="15" customHeight="1" x14ac:dyDescent="0.3">
      <c r="A15" s="12"/>
      <c r="B15" s="9" t="s">
        <v>420</v>
      </c>
      <c r="C15" s="178">
        <f>BldgBudgets!H15</f>
        <v>0</v>
      </c>
      <c r="D15" s="179">
        <f>BldgBudgets!I15</f>
        <v>0</v>
      </c>
      <c r="E15" s="58">
        <f>SUMIFS(tbl_Bldg4[Amount:],tbl_Bldg4[Category Transfer To:],B15,tbl_Bldg4[[Quarter  ]],$E$6,tbl_Bldg4[Approved],"&gt;0",tbl_Bldg4[Category],$E$8)-SUMIFS(tbl_Bldg4[Amount:],tbl_Bldg4[Category Transfer From:],B15,tbl_Bldg4[[Quarter  ]],$E$6,tbl_Bldg4[Approved],"&gt;0",tbl_Bldg4[Category],$E$8)</f>
        <v>0</v>
      </c>
      <c r="F15" s="59">
        <f>SUMIFS(tbl_Bldg4[Amount:],tbl_Bldg4[Category Transfer To:],B15,tbl_Bldg4[[Quarter  ]],$E$6,tbl_Bldg4[Approved],"&gt;0",tbl_Bldg4[Category],$F$8)-SUMIFS(tbl_Bldg4[Amount:],tbl_Bldg4[Category Transfer From:],B15,tbl_Bldg4[[Quarter  ]],$E$6,tbl_Bldg4[Approved],"&gt;0",tbl_Bldg4[Category],$F$8)</f>
        <v>0</v>
      </c>
      <c r="G15" s="58">
        <f>SUMIFS(tbl_Bldg4[Amount:],tbl_Bldg4[Category Transfer To:],B15,tbl_Bldg4[[Quarter  ]],$G$6,tbl_Bldg4[Approved],"&gt;0",tbl_Bldg4[Category],$G$8)-SUMIFS(tbl_Bldg4[Amount:],tbl_Bldg4[Category Transfer From:],B15,tbl_Bldg4[[Quarter  ]],$G$6,tbl_Bldg4[Approved],"&gt;0",tbl_Bldg4[Category],$G$8)</f>
        <v>0</v>
      </c>
      <c r="H15" s="59">
        <f>SUMIFS(tbl_Bldg4[Amount:],tbl_Bldg4[Category Transfer To:],B15,tbl_Bldg4[[Quarter  ]],$G$6,tbl_Bldg4[Approved],"&gt;0",tbl_Bldg4[Category],$H$8)-SUMIFS(tbl_Bldg4[Amount:],tbl_Bldg4[Category Transfer From:],B15,tbl_Bldg4[[Quarter  ]],$G$6,tbl_Bldg4[Approved],"&gt;0",tbl_Bldg4[Category],$H$8)</f>
        <v>0</v>
      </c>
      <c r="I15" s="58">
        <f>SUMIFS(tbl_Bldg4[Amount:],tbl_Bldg4[Category Transfer To:],B15,tbl_Bldg4[[Quarter  ]],$I$6,tbl_Bldg4[Approved],"&gt;0",tbl_Bldg4[Category],$I$8)-SUMIFS(tbl_Bldg4[Amount:],tbl_Bldg4[Category Transfer From:],B15,tbl_Bldg4[[Quarter  ]],$I$6,tbl_Bldg4[Approved],"&gt;0",tbl_Bldg4[Category],$I$8)</f>
        <v>0</v>
      </c>
      <c r="J15" s="59">
        <f>SUMIFS(tbl_Bldg4[Amount:],tbl_Bldg4[Category Transfer To:],B15,tbl_Bldg4[[Quarter  ]],$I$6,tbl_Bldg4[Approved],"&gt;0",tbl_Bldg4[Category],$J$8)-SUMIFS(tbl_Bldg4[Amount:],tbl_Bldg4[Category Transfer From:],B15,tbl_Bldg4[[Quarter  ]],$I$6,tbl_Bldg4[Approved],"&gt;0",tbl_Bldg4[Category],$J$8)</f>
        <v>0</v>
      </c>
      <c r="K15" s="58">
        <f>SUMIFS(tbl_Bldg4[Amount:],tbl_Bldg4[Category Transfer To:],B15,tbl_Bldg4[[Quarter  ]],$K$6,tbl_Bldg4[Approved],"&gt;0",tbl_Bldg4[Category],$K$8)-SUMIFS(tbl_Bldg4[Amount:],tbl_Bldg4[Category Transfer From:],B15,tbl_Bldg4[[Quarter  ]],$K$6,tbl_Bldg4[Approved],"&gt;0",tbl_Bldg4[Category],$K$8)</f>
        <v>0</v>
      </c>
      <c r="L15" s="59">
        <f>SUMIFS(tbl_Bldg4[Amount:],tbl_Bldg4[Category Transfer To:],B15,tbl_Bldg4[[Quarter  ]],$K$6,tbl_Bldg4[Approved],"&gt;0",tbl_Bldg4[Category],$L$8)-SUMIFS(tbl_Bldg4[Amount:],tbl_Bldg4[Category Transfer From:],B15,tbl_Bldg4[[Quarter  ]],$K$6,tbl_Bldg4[Approved],"&gt;0",tbl_Bldg4[Category],$L$8)</f>
        <v>0</v>
      </c>
      <c r="M15" s="167">
        <f t="shared" si="1"/>
        <v>0</v>
      </c>
      <c r="N15" s="111">
        <f t="shared" si="0"/>
        <v>0</v>
      </c>
    </row>
    <row r="16" spans="1:14" ht="15" customHeight="1" x14ac:dyDescent="0.3">
      <c r="A16" s="12"/>
      <c r="B16" s="9" t="s">
        <v>421</v>
      </c>
      <c r="C16" s="180">
        <f>BldgBudgets!H16</f>
        <v>0</v>
      </c>
      <c r="D16" s="181">
        <f>BldgBudgets!I16</f>
        <v>0</v>
      </c>
      <c r="E16" s="60">
        <f>SUMIFS(tbl_Bldg4[Amount:],tbl_Bldg4[Category Transfer To:],B16,tbl_Bldg4[[Quarter  ]],$E$6,tbl_Bldg4[Approved],"&gt;0",tbl_Bldg4[Category],$E$8)-SUMIFS(tbl_Bldg4[Amount:],tbl_Bldg4[Category Transfer From:],B16,tbl_Bldg4[[Quarter  ]],$E$6,tbl_Bldg4[Approved],"&gt;0",tbl_Bldg4[Category],$E$8)</f>
        <v>0</v>
      </c>
      <c r="F16" s="61">
        <f>SUMIFS(tbl_Bldg4[Amount:],tbl_Bldg4[Category Transfer To:],B16,tbl_Bldg4[[Quarter  ]],$E$6,tbl_Bldg4[Approved],"&gt;0",tbl_Bldg4[Category],$F$8)-SUMIFS(tbl_Bldg4[Amount:],tbl_Bldg4[Category Transfer From:],B16,tbl_Bldg4[[Quarter  ]],$E$6,tbl_Bldg4[Approved],"&gt;0",tbl_Bldg4[Category],$F$8)</f>
        <v>0</v>
      </c>
      <c r="G16" s="60">
        <f>SUMIFS(tbl_Bldg4[Amount:],tbl_Bldg4[Category Transfer To:],B16,tbl_Bldg4[[Quarter  ]],$G$6,tbl_Bldg4[Approved],"&gt;0",tbl_Bldg4[Category],$G$8)-SUMIFS(tbl_Bldg4[Amount:],tbl_Bldg4[Category Transfer From:],B16,tbl_Bldg4[[Quarter  ]],$G$6,tbl_Bldg4[Approved],"&gt;0",tbl_Bldg4[Category],$G$8)</f>
        <v>0</v>
      </c>
      <c r="H16" s="61">
        <f>SUMIFS(tbl_Bldg4[Amount:],tbl_Bldg4[Category Transfer To:],B16,tbl_Bldg4[[Quarter  ]],$G$6,tbl_Bldg4[Approved],"&gt;0",tbl_Bldg4[Category],$H$8)-SUMIFS(tbl_Bldg4[Amount:],tbl_Bldg4[Category Transfer From:],B16,tbl_Bldg4[[Quarter  ]],$G$6,tbl_Bldg4[Approved],"&gt;0",tbl_Bldg4[Category],$H$8)</f>
        <v>0</v>
      </c>
      <c r="I16" s="60">
        <f>SUMIFS(tbl_Bldg4[Amount:],tbl_Bldg4[Category Transfer To:],B16,tbl_Bldg4[[Quarter  ]],$I$6,tbl_Bldg4[Approved],"&gt;0",tbl_Bldg4[Category],$I$8)-SUMIFS(tbl_Bldg4[Amount:],tbl_Bldg4[Category Transfer From:],B16,tbl_Bldg4[[Quarter  ]],$I$6,tbl_Bldg4[Approved],"&gt;0",tbl_Bldg4[Category],$I$8)</f>
        <v>0</v>
      </c>
      <c r="J16" s="61">
        <f>SUMIFS(tbl_Bldg4[Amount:],tbl_Bldg4[Category Transfer To:],B16,tbl_Bldg4[[Quarter  ]],$I$6,tbl_Bldg4[Approved],"&gt;0",tbl_Bldg4[Category],$J$8)-SUMIFS(tbl_Bldg4[Amount:],tbl_Bldg4[Category Transfer From:],B16,tbl_Bldg4[[Quarter  ]],$I$6,tbl_Bldg4[Approved],"&gt;0",tbl_Bldg4[Category],$J$8)</f>
        <v>0</v>
      </c>
      <c r="K16" s="60">
        <f>SUMIFS(tbl_Bldg4[Amount:],tbl_Bldg4[Category Transfer To:],B16,tbl_Bldg4[[Quarter  ]],$K$6,tbl_Bldg4[Approved],"&gt;0",tbl_Bldg4[Category],$K$8)-SUMIFS(tbl_Bldg4[Amount:],tbl_Bldg4[Category Transfer From:],B16,tbl_Bldg4[[Quarter  ]],$K$6,tbl_Bldg4[Approved],"&gt;0",tbl_Bldg4[Category],$K$8)</f>
        <v>0</v>
      </c>
      <c r="L16" s="61">
        <f>SUMIFS(tbl_Bldg4[Amount:],tbl_Bldg4[Category Transfer To:],B16,tbl_Bldg4[[Quarter  ]],$K$6,tbl_Bldg4[Approved],"&gt;0",tbl_Bldg4[Category],$L$8)-SUMIFS(tbl_Bldg4[Amount:],tbl_Bldg4[Category Transfer From:],B16,tbl_Bldg4[[Quarter  ]],$K$6,tbl_Bldg4[Approved],"&gt;0",tbl_Bldg4[Category],$L$8)</f>
        <v>0</v>
      </c>
      <c r="M16" s="109">
        <f t="shared" si="1"/>
        <v>0</v>
      </c>
      <c r="N16" s="110">
        <f t="shared" si="0"/>
        <v>0</v>
      </c>
    </row>
    <row r="17" spans="1:14" ht="15" customHeight="1" x14ac:dyDescent="0.3">
      <c r="A17" s="12"/>
      <c r="B17" s="9" t="s">
        <v>422</v>
      </c>
      <c r="C17" s="180">
        <f>BldgBudgets!H17</f>
        <v>0</v>
      </c>
      <c r="D17" s="181">
        <f>BldgBudgets!I17</f>
        <v>0</v>
      </c>
      <c r="E17" s="60">
        <f>SUMIFS(tbl_Bldg4[Amount:],tbl_Bldg4[Category Transfer To:],B17,tbl_Bldg4[[Quarter  ]],$E$6,tbl_Bldg4[Approved],"&gt;0",tbl_Bldg4[Category],$E$8)-SUMIFS(tbl_Bldg4[Amount:],tbl_Bldg4[Category Transfer From:],B17,tbl_Bldg4[[Quarter  ]],$E$6,tbl_Bldg4[Approved],"&gt;0",tbl_Bldg4[Category],$E$8)</f>
        <v>0</v>
      </c>
      <c r="F17" s="61">
        <f>SUMIFS(tbl_Bldg4[Amount:],tbl_Bldg4[Category Transfer To:],B17,tbl_Bldg4[[Quarter  ]],$E$6,tbl_Bldg4[Approved],"&gt;0",tbl_Bldg4[Category],$F$8)-SUMIFS(tbl_Bldg4[Amount:],tbl_Bldg4[Category Transfer From:],B17,tbl_Bldg4[[Quarter  ]],$E$6,tbl_Bldg4[Approved],"&gt;0",tbl_Bldg4[Category],$F$8)</f>
        <v>0</v>
      </c>
      <c r="G17" s="60">
        <f>SUMIFS(tbl_Bldg4[Amount:],tbl_Bldg4[Category Transfer To:],B17,tbl_Bldg4[[Quarter  ]],$G$6,tbl_Bldg4[Approved],"&gt;0",tbl_Bldg4[Category],$G$8)-SUMIFS(tbl_Bldg4[Amount:],tbl_Bldg4[Category Transfer From:],B17,tbl_Bldg4[[Quarter  ]],$G$6,tbl_Bldg4[Approved],"&gt;0",tbl_Bldg4[Category],$G$8)</f>
        <v>0</v>
      </c>
      <c r="H17" s="61">
        <f>SUMIFS(tbl_Bldg4[Amount:],tbl_Bldg4[Category Transfer To:],B17,tbl_Bldg4[[Quarter  ]],$G$6,tbl_Bldg4[Approved],"&gt;0",tbl_Bldg4[Category],$H$8)-SUMIFS(tbl_Bldg4[Amount:],tbl_Bldg4[Category Transfer From:],B17,tbl_Bldg4[[Quarter  ]],$G$6,tbl_Bldg4[Approved],"&gt;0",tbl_Bldg4[Category],$H$8)</f>
        <v>0</v>
      </c>
      <c r="I17" s="60">
        <f>SUMIFS(tbl_Bldg4[Amount:],tbl_Bldg4[Category Transfer To:],B17,tbl_Bldg4[[Quarter  ]],$I$6,tbl_Bldg4[Approved],"&gt;0",tbl_Bldg4[Category],$I$8)-SUMIFS(tbl_Bldg4[Amount:],tbl_Bldg4[Category Transfer From:],B17,tbl_Bldg4[[Quarter  ]],$I$6,tbl_Bldg4[Approved],"&gt;0",tbl_Bldg4[Category],$I$8)</f>
        <v>0</v>
      </c>
      <c r="J17" s="61">
        <f>SUMIFS(tbl_Bldg4[Amount:],tbl_Bldg4[Category Transfer To:],B17,tbl_Bldg4[[Quarter  ]],$I$6,tbl_Bldg4[Approved],"&gt;0",tbl_Bldg4[Category],$J$8)-SUMIFS(tbl_Bldg4[Amount:],tbl_Bldg4[Category Transfer From:],B17,tbl_Bldg4[[Quarter  ]],$I$6,tbl_Bldg4[Approved],"&gt;0",tbl_Bldg4[Category],$J$8)</f>
        <v>0</v>
      </c>
      <c r="K17" s="60">
        <f>SUMIFS(tbl_Bldg4[Amount:],tbl_Bldg4[Category Transfer To:],B17,tbl_Bldg4[[Quarter  ]],$K$6,tbl_Bldg4[Approved],"&gt;0",tbl_Bldg4[Category],$K$8)-SUMIFS(tbl_Bldg4[Amount:],tbl_Bldg4[Category Transfer From:],B17,tbl_Bldg4[[Quarter  ]],$K$6,tbl_Bldg4[Approved],"&gt;0",tbl_Bldg4[Category],$K$8)</f>
        <v>0</v>
      </c>
      <c r="L17" s="61">
        <f>SUMIFS(tbl_Bldg4[Amount:],tbl_Bldg4[Category Transfer To:],B17,tbl_Bldg4[[Quarter  ]],$K$6,tbl_Bldg4[Approved],"&gt;0",tbl_Bldg4[Category],$L$8)-SUMIFS(tbl_Bldg4[Amount:],tbl_Bldg4[Category Transfer From:],B17,tbl_Bldg4[[Quarter  ]],$K$6,tbl_Bldg4[Approved],"&gt;0",tbl_Bldg4[Category],$L$8)</f>
        <v>0</v>
      </c>
      <c r="M17" s="109">
        <f t="shared" si="1"/>
        <v>0</v>
      </c>
      <c r="N17" s="110">
        <f t="shared" si="0"/>
        <v>0</v>
      </c>
    </row>
    <row r="18" spans="1:14" ht="15" customHeight="1" x14ac:dyDescent="0.3">
      <c r="A18" s="12"/>
      <c r="B18" s="9" t="s">
        <v>423</v>
      </c>
      <c r="C18" s="180">
        <f>BldgBudgets!H18</f>
        <v>0</v>
      </c>
      <c r="D18" s="181">
        <f>BldgBudgets!I18</f>
        <v>0</v>
      </c>
      <c r="E18" s="60">
        <f>SUMIFS(tbl_Bldg4[Amount:],tbl_Bldg4[Category Transfer To:],B18,tbl_Bldg4[[Quarter  ]],$E$6,tbl_Bldg4[Approved],"&gt;0",tbl_Bldg4[Category],$E$8)-SUMIFS(tbl_Bldg4[Amount:],tbl_Bldg4[Category Transfer From:],B18,tbl_Bldg4[[Quarter  ]],$E$6,tbl_Bldg4[Approved],"&gt;0",tbl_Bldg4[Category],$E$8)</f>
        <v>0</v>
      </c>
      <c r="F18" s="61">
        <f>SUMIFS(tbl_Bldg4[Amount:],tbl_Bldg4[Category Transfer To:],B18,tbl_Bldg4[[Quarter  ]],$E$6,tbl_Bldg4[Approved],"&gt;0",tbl_Bldg4[Category],$F$8)-SUMIFS(tbl_Bldg4[Amount:],tbl_Bldg4[Category Transfer From:],B18,tbl_Bldg4[[Quarter  ]],$E$6,tbl_Bldg4[Approved],"&gt;0",tbl_Bldg4[Category],$F$8)</f>
        <v>0</v>
      </c>
      <c r="G18" s="60">
        <f>SUMIFS(tbl_Bldg4[Amount:],tbl_Bldg4[Category Transfer To:],B18,tbl_Bldg4[[Quarter  ]],$G$6,tbl_Bldg4[Approved],"&gt;0",tbl_Bldg4[Category],$G$8)-SUMIFS(tbl_Bldg4[Amount:],tbl_Bldg4[Category Transfer From:],B18,tbl_Bldg4[[Quarter  ]],$G$6,tbl_Bldg4[Approved],"&gt;0",tbl_Bldg4[Category],$G$8)</f>
        <v>0</v>
      </c>
      <c r="H18" s="61">
        <f>SUMIFS(tbl_Bldg4[Amount:],tbl_Bldg4[Category Transfer To:],B18,tbl_Bldg4[[Quarter  ]],$G$6,tbl_Bldg4[Approved],"&gt;0",tbl_Bldg4[Category],$H$8)-SUMIFS(tbl_Bldg4[Amount:],tbl_Bldg4[Category Transfer From:],B18,tbl_Bldg4[[Quarter  ]],$G$6,tbl_Bldg4[Approved],"&gt;0",tbl_Bldg4[Category],$H$8)</f>
        <v>0</v>
      </c>
      <c r="I18" s="60">
        <f>SUMIFS(tbl_Bldg4[Amount:],tbl_Bldg4[Category Transfer To:],B18,tbl_Bldg4[[Quarter  ]],$I$6,tbl_Bldg4[Approved],"&gt;0",tbl_Bldg4[Category],$I$8)-SUMIFS(tbl_Bldg4[Amount:],tbl_Bldg4[Category Transfer From:],B18,tbl_Bldg4[[Quarter  ]],$I$6,tbl_Bldg4[Approved],"&gt;0",tbl_Bldg4[Category],$I$8)</f>
        <v>0</v>
      </c>
      <c r="J18" s="61">
        <f>SUMIFS(tbl_Bldg4[Amount:],tbl_Bldg4[Category Transfer To:],B18,tbl_Bldg4[[Quarter  ]],$I$6,tbl_Bldg4[Approved],"&gt;0",tbl_Bldg4[Category],$J$8)-SUMIFS(tbl_Bldg4[Amount:],tbl_Bldg4[Category Transfer From:],B18,tbl_Bldg4[[Quarter  ]],$I$6,tbl_Bldg4[Approved],"&gt;0",tbl_Bldg4[Category],$J$8)</f>
        <v>0</v>
      </c>
      <c r="K18" s="60">
        <f>SUMIFS(tbl_Bldg4[Amount:],tbl_Bldg4[Category Transfer To:],B18,tbl_Bldg4[[Quarter  ]],$K$6,tbl_Bldg4[Approved],"&gt;0",tbl_Bldg4[Category],$K$8)-SUMIFS(tbl_Bldg4[Amount:],tbl_Bldg4[Category Transfer From:],B18,tbl_Bldg4[[Quarter  ]],$K$6,tbl_Bldg4[Approved],"&gt;0",tbl_Bldg4[Category],$K$8)</f>
        <v>0</v>
      </c>
      <c r="L18" s="61">
        <f>SUMIFS(tbl_Bldg4[Amount:],tbl_Bldg4[Category Transfer To:],B18,tbl_Bldg4[[Quarter  ]],$K$6,tbl_Bldg4[Approved],"&gt;0",tbl_Bldg4[Category],$L$8)-SUMIFS(tbl_Bldg4[Amount:],tbl_Bldg4[Category Transfer From:],B18,tbl_Bldg4[[Quarter  ]],$K$6,tbl_Bldg4[Approved],"&gt;0",tbl_Bldg4[Category],$L$8)</f>
        <v>0</v>
      </c>
      <c r="M18" s="109">
        <f t="shared" si="1"/>
        <v>0</v>
      </c>
      <c r="N18" s="110">
        <f t="shared" si="0"/>
        <v>0</v>
      </c>
    </row>
    <row r="19" spans="1:14" ht="15" customHeight="1" x14ac:dyDescent="0.3">
      <c r="A19" s="13"/>
      <c r="B19" s="16" t="s">
        <v>434</v>
      </c>
      <c r="C19" s="200">
        <f>BldgBudgets!H19</f>
        <v>0</v>
      </c>
      <c r="D19" s="201">
        <f>BldgBudgets!I19</f>
        <v>0</v>
      </c>
      <c r="E19" s="173">
        <f>SUMIFS(tbl_Bldg4[Amount:],tbl_Bldg4[Category Transfer To:],B19,tbl_Bldg4[[Quarter  ]],$E$6,tbl_Bldg4[Approved],"&gt;0",tbl_Bldg4[Category],$E$8)-SUMIFS(tbl_Bldg4[Amount:],tbl_Bldg4[Category Transfer From:],B19,tbl_Bldg4[[Quarter  ]],$E$6,tbl_Bldg4[Approved],"&gt;0",tbl_Bldg4[Category],$E$8)</f>
        <v>0</v>
      </c>
      <c r="F19" s="174">
        <f>SUMIFS(tbl_Bldg4[Amount:],tbl_Bldg4[Category Transfer To:],B19,tbl_Bldg4[[Quarter  ]],$E$6,tbl_Bldg4[Approved],"&gt;0",tbl_Bldg4[Category],$F$8)-SUMIFS(tbl_Bldg4[Amount:],tbl_Bldg4[Category Transfer From:],B19,tbl_Bldg4[[Quarter  ]],$E$6,tbl_Bldg4[Approved],"&gt;0",tbl_Bldg4[Category],$F$8)</f>
        <v>0</v>
      </c>
      <c r="G19" s="173">
        <f>SUMIFS(tbl_Bldg4[Amount:],tbl_Bldg4[Category Transfer To:],B19,tbl_Bldg4[[Quarter  ]],$G$6,tbl_Bldg4[Approved],"&gt;0",tbl_Bldg4[Category],$G$8)-SUMIFS(tbl_Bldg4[Amount:],tbl_Bldg4[Category Transfer From:],B19,tbl_Bldg4[[Quarter  ]],$G$6,tbl_Bldg4[Approved],"&gt;0",tbl_Bldg4[Category],$G$8)</f>
        <v>0</v>
      </c>
      <c r="H19" s="174">
        <f>SUMIFS(tbl_Bldg4[Amount:],tbl_Bldg4[Category Transfer To:],B19,tbl_Bldg4[[Quarter  ]],$G$6,tbl_Bldg4[Approved],"&gt;0",tbl_Bldg4[Category],$H$8)-SUMIFS(tbl_Bldg4[Amount:],tbl_Bldg4[Category Transfer From:],B19,tbl_Bldg4[[Quarter  ]],$G$6,tbl_Bldg4[Approved],"&gt;0",tbl_Bldg4[Category],$H$8)</f>
        <v>0</v>
      </c>
      <c r="I19" s="173">
        <f>SUMIFS(tbl_Bldg4[Amount:],tbl_Bldg4[Category Transfer To:],B19,tbl_Bldg4[[Quarter  ]],$I$6,tbl_Bldg4[Approved],"&gt;0",tbl_Bldg4[Category],$I$8)-SUMIFS(tbl_Bldg4[Amount:],tbl_Bldg4[Category Transfer From:],B19,tbl_Bldg4[[Quarter  ]],$I$6,tbl_Bldg4[Approved],"&gt;0",tbl_Bldg4[Category],$I$8)</f>
        <v>0</v>
      </c>
      <c r="J19" s="174">
        <f>SUMIFS(tbl_Bldg4[Amount:],tbl_Bldg4[Category Transfer To:],B19,tbl_Bldg4[[Quarter  ]],$I$6,tbl_Bldg4[Approved],"&gt;0",tbl_Bldg4[Category],$J$8)-SUMIFS(tbl_Bldg4[Amount:],tbl_Bldg4[Category Transfer From:],B19,tbl_Bldg4[[Quarter  ]],$I$6,tbl_Bldg4[Approved],"&gt;0",tbl_Bldg4[Category],$J$8)</f>
        <v>0</v>
      </c>
      <c r="K19" s="173">
        <f>SUMIFS(tbl_Bldg4[Amount:],tbl_Bldg4[Category Transfer To:],B19,tbl_Bldg4[[Quarter  ]],$K$6,tbl_Bldg4[Approved],"&gt;0",tbl_Bldg4[Category],$K$8)-SUMIFS(tbl_Bldg4[Amount:],tbl_Bldg4[Category Transfer From:],B19,tbl_Bldg4[[Quarter  ]],$K$6,tbl_Bldg4[Approved],"&gt;0",tbl_Bldg4[Category],$K$8)</f>
        <v>0</v>
      </c>
      <c r="L19" s="174">
        <f>SUMIFS(tbl_Bldg4[Amount:],tbl_Bldg4[Category Transfer To:],B19,tbl_Bldg4[[Quarter  ]],$K$6,tbl_Bldg4[Approved],"&gt;0",tbl_Bldg4[Category],$L$8)-SUMIFS(tbl_Bldg4[Amount:],tbl_Bldg4[Category Transfer From:],B19,tbl_Bldg4[[Quarter  ]],$K$6,tbl_Bldg4[Approved],"&gt;0",tbl_Bldg4[Category],$L$8)</f>
        <v>0</v>
      </c>
      <c r="M19" s="82">
        <f t="shared" si="1"/>
        <v>0</v>
      </c>
      <c r="N19" s="115">
        <f t="shared" si="0"/>
        <v>0</v>
      </c>
    </row>
    <row r="20" spans="1:14" ht="15" customHeight="1" x14ac:dyDescent="0.3">
      <c r="A20" s="12"/>
      <c r="B20" s="9" t="s">
        <v>424</v>
      </c>
      <c r="C20" s="178">
        <f>BldgBudgets!H20</f>
        <v>0</v>
      </c>
      <c r="D20" s="179">
        <f>BldgBudgets!I20</f>
        <v>0</v>
      </c>
      <c r="E20" s="58">
        <f>SUMIFS(tbl_Bldg4[Amount:],tbl_Bldg4[Category Transfer To:],B20,tbl_Bldg4[[Quarter  ]],$E$6,tbl_Bldg4[Approved],"&gt;0",tbl_Bldg4[Category],$E$8)-SUMIFS(tbl_Bldg4[Amount:],tbl_Bldg4[Category Transfer From:],B20,tbl_Bldg4[[Quarter  ]],$E$6,tbl_Bldg4[Approved],"&gt;0",tbl_Bldg4[Category],$E$8)</f>
        <v>0</v>
      </c>
      <c r="F20" s="59">
        <f>SUMIFS(tbl_Bldg4[Amount:],tbl_Bldg4[Category Transfer To:],B20,tbl_Bldg4[[Quarter  ]],$E$6,tbl_Bldg4[Approved],"&gt;0",tbl_Bldg4[Category],$F$8)-SUMIFS(tbl_Bldg4[Amount:],tbl_Bldg4[Category Transfer From:],B20,tbl_Bldg4[[Quarter  ]],$E$6,tbl_Bldg4[Approved],"&gt;0",tbl_Bldg4[Category],$F$8)</f>
        <v>0</v>
      </c>
      <c r="G20" s="58">
        <f>SUMIFS(tbl_Bldg4[Amount:],tbl_Bldg4[Category Transfer To:],B20,tbl_Bldg4[[Quarter  ]],$G$6,tbl_Bldg4[Approved],"&gt;0",tbl_Bldg4[Category],$G$8)-SUMIFS(tbl_Bldg4[Amount:],tbl_Bldg4[Category Transfer From:],B20,tbl_Bldg4[[Quarter  ]],$G$6,tbl_Bldg4[Approved],"&gt;0",tbl_Bldg4[Category],$G$8)</f>
        <v>0</v>
      </c>
      <c r="H20" s="59">
        <f>SUMIFS(tbl_Bldg4[Amount:],tbl_Bldg4[Category Transfer To:],B20,tbl_Bldg4[[Quarter  ]],$G$6,tbl_Bldg4[Approved],"&gt;0",tbl_Bldg4[Category],$H$8)-SUMIFS(tbl_Bldg4[Amount:],tbl_Bldg4[Category Transfer From:],B20,tbl_Bldg4[[Quarter  ]],$G$6,tbl_Bldg4[Approved],"&gt;0",tbl_Bldg4[Category],$H$8)</f>
        <v>0</v>
      </c>
      <c r="I20" s="58">
        <f>SUMIFS(tbl_Bldg4[Amount:],tbl_Bldg4[Category Transfer To:],B20,tbl_Bldg4[[Quarter  ]],$I$6,tbl_Bldg4[Approved],"&gt;0",tbl_Bldg4[Category],$I$8)-SUMIFS(tbl_Bldg4[Amount:],tbl_Bldg4[Category Transfer From:],B20,tbl_Bldg4[[Quarter  ]],$I$6,tbl_Bldg4[Approved],"&gt;0",tbl_Bldg4[Category],$I$8)</f>
        <v>0</v>
      </c>
      <c r="J20" s="59">
        <f>SUMIFS(tbl_Bldg4[Amount:],tbl_Bldg4[Category Transfer To:],B20,tbl_Bldg4[[Quarter  ]],$I$6,tbl_Bldg4[Approved],"&gt;0",tbl_Bldg4[Category],$J$8)-SUMIFS(tbl_Bldg4[Amount:],tbl_Bldg4[Category Transfer From:],B20,tbl_Bldg4[[Quarter  ]],$I$6,tbl_Bldg4[Approved],"&gt;0",tbl_Bldg4[Category],$J$8)</f>
        <v>0</v>
      </c>
      <c r="K20" s="58">
        <f>SUMIFS(tbl_Bldg4[Amount:],tbl_Bldg4[Category Transfer To:],B20,tbl_Bldg4[[Quarter  ]],$K$6,tbl_Bldg4[Approved],"&gt;0",tbl_Bldg4[Category],$K$8)-SUMIFS(tbl_Bldg4[Amount:],tbl_Bldg4[Category Transfer From:],B20,tbl_Bldg4[[Quarter  ]],$K$6,tbl_Bldg4[Approved],"&gt;0",tbl_Bldg4[Category],$K$8)</f>
        <v>0</v>
      </c>
      <c r="L20" s="59">
        <f>SUMIFS(tbl_Bldg4[Amount:],tbl_Bldg4[Category Transfer To:],B20,tbl_Bldg4[[Quarter  ]],$K$6,tbl_Bldg4[Approved],"&gt;0",tbl_Bldg4[Category],$L$8)-SUMIFS(tbl_Bldg4[Amount:],tbl_Bldg4[Category Transfer From:],B20,tbl_Bldg4[[Quarter  ]],$K$6,tbl_Bldg4[Approved],"&gt;0",tbl_Bldg4[Category],$L$8)</f>
        <v>0</v>
      </c>
      <c r="M20" s="167">
        <f t="shared" si="1"/>
        <v>0</v>
      </c>
      <c r="N20" s="86">
        <f t="shared" si="0"/>
        <v>0</v>
      </c>
    </row>
    <row r="21" spans="1:14" ht="15" customHeight="1" x14ac:dyDescent="0.3">
      <c r="A21" s="12"/>
      <c r="B21" s="9" t="s">
        <v>425</v>
      </c>
      <c r="C21" s="180">
        <f>BldgBudgets!H21</f>
        <v>0</v>
      </c>
      <c r="D21" s="181">
        <f>BldgBudgets!I21</f>
        <v>0</v>
      </c>
      <c r="E21" s="60">
        <f>SUMIFS(tbl_Bldg4[Amount:],tbl_Bldg4[Category Transfer To:],B21,tbl_Bldg4[[Quarter  ]],$E$6,tbl_Bldg4[Approved],"&gt;0",tbl_Bldg4[Category],$E$8)-SUMIFS(tbl_Bldg4[Amount:],tbl_Bldg4[Category Transfer From:],B21,tbl_Bldg4[[Quarter  ]],$E$6,tbl_Bldg4[Approved],"&gt;0",tbl_Bldg4[Category],$E$8)</f>
        <v>0</v>
      </c>
      <c r="F21" s="61">
        <f>SUMIFS(tbl_Bldg4[Amount:],tbl_Bldg4[Category Transfer To:],B21,tbl_Bldg4[[Quarter  ]],$E$6,tbl_Bldg4[Approved],"&gt;0",tbl_Bldg4[Category],$F$8)-SUMIFS(tbl_Bldg4[Amount:],tbl_Bldg4[Category Transfer From:],B21,tbl_Bldg4[[Quarter  ]],$E$6,tbl_Bldg4[Approved],"&gt;0",tbl_Bldg4[Category],$F$8)</f>
        <v>0</v>
      </c>
      <c r="G21" s="60">
        <f>SUMIFS(tbl_Bldg4[Amount:],tbl_Bldg4[Category Transfer To:],B21,tbl_Bldg4[[Quarter  ]],$G$6,tbl_Bldg4[Approved],"&gt;0",tbl_Bldg4[Category],$G$8)-SUMIFS(tbl_Bldg4[Amount:],tbl_Bldg4[Category Transfer From:],B21,tbl_Bldg4[[Quarter  ]],$G$6,tbl_Bldg4[Approved],"&gt;0",tbl_Bldg4[Category],$G$8)</f>
        <v>0</v>
      </c>
      <c r="H21" s="61">
        <f>SUMIFS(tbl_Bldg4[Amount:],tbl_Bldg4[Category Transfer To:],B21,tbl_Bldg4[[Quarter  ]],$G$6,tbl_Bldg4[Approved],"&gt;0",tbl_Bldg4[Category],$H$8)-SUMIFS(tbl_Bldg4[Amount:],tbl_Bldg4[Category Transfer From:],B21,tbl_Bldg4[[Quarter  ]],$G$6,tbl_Bldg4[Approved],"&gt;0",tbl_Bldg4[Category],$H$8)</f>
        <v>0</v>
      </c>
      <c r="I21" s="60">
        <f>SUMIFS(tbl_Bldg4[Amount:],tbl_Bldg4[Category Transfer To:],B21,tbl_Bldg4[[Quarter  ]],$I$6,tbl_Bldg4[Approved],"&gt;0",tbl_Bldg4[Category],$I$8)-SUMIFS(tbl_Bldg4[Amount:],tbl_Bldg4[Category Transfer From:],B21,tbl_Bldg4[[Quarter  ]],$I$6,tbl_Bldg4[Approved],"&gt;0",tbl_Bldg4[Category],$I$8)</f>
        <v>0</v>
      </c>
      <c r="J21" s="61">
        <f>SUMIFS(tbl_Bldg4[Amount:],tbl_Bldg4[Category Transfer To:],B21,tbl_Bldg4[[Quarter  ]],$I$6,tbl_Bldg4[Approved],"&gt;0",tbl_Bldg4[Category],$J$8)-SUMIFS(tbl_Bldg4[Amount:],tbl_Bldg4[Category Transfer From:],B21,tbl_Bldg4[[Quarter  ]],$I$6,tbl_Bldg4[Approved],"&gt;0",tbl_Bldg4[Category],$J$8)</f>
        <v>0</v>
      </c>
      <c r="K21" s="60">
        <f>SUMIFS(tbl_Bldg4[Amount:],tbl_Bldg4[Category Transfer To:],B21,tbl_Bldg4[[Quarter  ]],$K$6,tbl_Bldg4[Approved],"&gt;0",tbl_Bldg4[Category],$K$8)-SUMIFS(tbl_Bldg4[Amount:],tbl_Bldg4[Category Transfer From:],B21,tbl_Bldg4[[Quarter  ]],$K$6,tbl_Bldg4[Approved],"&gt;0",tbl_Bldg4[Category],$K$8)</f>
        <v>0</v>
      </c>
      <c r="L21" s="61">
        <f>SUMIFS(tbl_Bldg4[Amount:],tbl_Bldg4[Category Transfer To:],B21,tbl_Bldg4[[Quarter  ]],$K$6,tbl_Bldg4[Approved],"&gt;0",tbl_Bldg4[Category],$L$8)-SUMIFS(tbl_Bldg4[Amount:],tbl_Bldg4[Category Transfer From:],B21,tbl_Bldg4[[Quarter  ]],$K$6,tbl_Bldg4[Approved],"&gt;0",tbl_Bldg4[Category],$L$8)</f>
        <v>0</v>
      </c>
      <c r="M21" s="109">
        <f t="shared" si="1"/>
        <v>0</v>
      </c>
      <c r="N21" s="110">
        <f t="shared" si="0"/>
        <v>0</v>
      </c>
    </row>
    <row r="22" spans="1:14" ht="15" customHeight="1" x14ac:dyDescent="0.3">
      <c r="A22" s="32"/>
      <c r="B22" s="16" t="s">
        <v>426</v>
      </c>
      <c r="C22" s="177">
        <f>BldgBudgets!H22</f>
        <v>0</v>
      </c>
      <c r="D22" s="187"/>
      <c r="E22" s="108">
        <f>SUMIFS(tbl_Bldg4[Amount:],tbl_Bldg4[Category Transfer To:],B22,tbl_Bldg4[[Quarter  ]],$E$6,tbl_Bldg4[Approved],"&gt;0",tbl_Bldg4[Category],$E$8)-SUMIFS(tbl_Bldg4[Amount:],tbl_Bldg4[Category Transfer From:],B22,tbl_Bldg4[[Quarter  ]],$E$6,tbl_Bldg4[Approved],"&gt;0",tbl_Bldg4[Category],$E$8)</f>
        <v>0</v>
      </c>
      <c r="F22" s="107"/>
      <c r="G22" s="108">
        <f>SUMIFS(tbl_Bldg4[Amount:],tbl_Bldg4[Category Transfer To:],B22,tbl_Bldg4[[Quarter  ]],$G$6,tbl_Bldg4[Approved],"&gt;0",tbl_Bldg4[Category],$G$8)-SUMIFS(tbl_Bldg4[Amount:],tbl_Bldg4[Category Transfer From:],B22,tbl_Bldg4[[Quarter  ]],$G$6,tbl_Bldg4[Approved],"&gt;0",tbl_Bldg4[Category],$G$8)</f>
        <v>0</v>
      </c>
      <c r="H22" s="107"/>
      <c r="I22" s="108">
        <f>SUMIFS(tbl_Bldg4[Amount:],tbl_Bldg4[Category Transfer To:],B22,tbl_Bldg4[[Quarter  ]],$I$6,tbl_Bldg4[Approved],"&gt;0",tbl_Bldg4[Category],$I$8)-SUMIFS(tbl_Bldg4[Amount:],tbl_Bldg4[Category Transfer From:],B22,tbl_Bldg4[[Quarter  ]],$I$6,tbl_Bldg4[Approved],"&gt;0",tbl_Bldg4[Category],$I$8)</f>
        <v>0</v>
      </c>
      <c r="J22" s="107"/>
      <c r="K22" s="108">
        <f>SUMIFS(tbl_Bldg4[Amount:],tbl_Bldg4[Category Transfer To:],B22,tbl_Bldg4[[Quarter  ]],$K$6,tbl_Bldg4[Approved],"&gt;0",tbl_Bldg4[Category],$K$8)-SUMIFS(tbl_Bldg4[Amount:],tbl_Bldg4[Category Transfer From:],B22,tbl_Bldg4[[Quarter  ]],$K$6,tbl_Bldg4[Approved],"&gt;0",tbl_Bldg4[Category],$K$8)</f>
        <v>0</v>
      </c>
      <c r="L22" s="107"/>
      <c r="M22" s="114">
        <f t="shared" si="1"/>
        <v>0</v>
      </c>
      <c r="N22" s="107"/>
    </row>
    <row r="23" spans="1:14" ht="15" customHeight="1" x14ac:dyDescent="0.3">
      <c r="A23" s="12"/>
      <c r="B23" s="9" t="s">
        <v>427</v>
      </c>
      <c r="C23" s="175">
        <f>BldgBudgets!H23</f>
        <v>0</v>
      </c>
      <c r="D23" s="190"/>
      <c r="E23" s="64">
        <f>SUMIFS(tbl_Bldg4[Amount:],tbl_Bldg4[Category Transfer To:],B23,tbl_Bldg4[[Quarter  ]],$E$6,tbl_Bldg4[Approved],"&gt;0",tbl_Bldg4[Category],$E$8)-SUMIFS(tbl_Bldg4[Amount:],tbl_Bldg4[Category Transfer From:],B23,tbl_Bldg4[[Quarter  ]],$E$6,tbl_Bldg4[Approved],"&gt;0",tbl_Bldg4[Category],$E$8)</f>
        <v>0</v>
      </c>
      <c r="F23" s="52"/>
      <c r="G23" s="64">
        <f>SUMIFS(tbl_Bldg4[Amount:],tbl_Bldg4[Category Transfer To:],B23,tbl_Bldg4[[Quarter  ]],$G$6,tbl_Bldg4[Approved],"&gt;0",tbl_Bldg4[Category],$G$8)-SUMIFS(tbl_Bldg4[Amount:],tbl_Bldg4[Category Transfer From:],B23,tbl_Bldg4[[Quarter  ]],$G$6,tbl_Bldg4[Approved],"&gt;0",tbl_Bldg4[Category],$G$8)</f>
        <v>0</v>
      </c>
      <c r="H23" s="52"/>
      <c r="I23" s="64">
        <f>SUMIFS(tbl_Bldg4[Amount:],tbl_Bldg4[Category Transfer To:],B23,tbl_Bldg4[[Quarter  ]],$I$6,tbl_Bldg4[Approved],"&gt;0",tbl_Bldg4[Category],$I$8)-SUMIFS(tbl_Bldg4[Amount:],tbl_Bldg4[Category Transfer From:],B23,tbl_Bldg4[[Quarter  ]],$I$6,tbl_Bldg4[Approved],"&gt;0",tbl_Bldg4[Category],$I$8)</f>
        <v>0</v>
      </c>
      <c r="J23" s="52"/>
      <c r="K23" s="64">
        <f>SUMIFS(tbl_Bldg4[Amount:],tbl_Bldg4[Category Transfer To:],B23,tbl_Bldg4[[Quarter  ]],$K$6,tbl_Bldg4[Approved],"&gt;0",tbl_Bldg4[Category],$K$8)-SUMIFS(tbl_Bldg4[Amount:],tbl_Bldg4[Category Transfer From:],B23,tbl_Bldg4[[Quarter  ]],$K$6,tbl_Bldg4[Approved],"&gt;0",tbl_Bldg4[Category],$K$8)</f>
        <v>0</v>
      </c>
      <c r="L23" s="52"/>
      <c r="M23" s="113">
        <f t="shared" si="1"/>
        <v>0</v>
      </c>
      <c r="N23" s="52"/>
    </row>
    <row r="24" spans="1:14" ht="15" customHeight="1" x14ac:dyDescent="0.3">
      <c r="A24" s="12"/>
      <c r="B24" s="9" t="s">
        <v>428</v>
      </c>
      <c r="C24" s="176">
        <f>BldgBudgets!H24</f>
        <v>0</v>
      </c>
      <c r="D24" s="191"/>
      <c r="E24" s="65">
        <f>SUMIFS(tbl_Bldg4[Amount:],tbl_Bldg4[Category Transfer To:],B24,tbl_Bldg4[[Quarter  ]],$E$6,tbl_Bldg4[Approved],"&gt;0",tbl_Bldg4[Category],$E$8)-SUMIFS(tbl_Bldg4[Amount:],tbl_Bldg4[Category Transfer From:],B24,tbl_Bldg4[[Quarter  ]],$E$6,tbl_Bldg4[Approved],"&gt;0",tbl_Bldg4[Category],$E$8)</f>
        <v>0</v>
      </c>
      <c r="F24" s="53"/>
      <c r="G24" s="65">
        <f>SUMIFS(tbl_Bldg4[Amount:],tbl_Bldg4[Category Transfer To:],B24,tbl_Bldg4[[Quarter  ]],$G$6,tbl_Bldg4[Approved],"&gt;0",tbl_Bldg4[Category],$G$8)-SUMIFS(tbl_Bldg4[Amount:],tbl_Bldg4[Category Transfer From:],B24,tbl_Bldg4[[Quarter  ]],$G$6,tbl_Bldg4[Approved],"&gt;0",tbl_Bldg4[Category],$G$8)</f>
        <v>0</v>
      </c>
      <c r="H24" s="53"/>
      <c r="I24" s="65">
        <f>SUMIFS(tbl_Bldg4[Amount:],tbl_Bldg4[Category Transfer To:],B24,tbl_Bldg4[[Quarter  ]],$I$6,tbl_Bldg4[Approved],"&gt;0",tbl_Bldg4[Category],$I$8)-SUMIFS(tbl_Bldg4[Amount:],tbl_Bldg4[Category Transfer From:],B24,tbl_Bldg4[[Quarter  ]],$I$6,tbl_Bldg4[Approved],"&gt;0",tbl_Bldg4[Category],$I$8)</f>
        <v>0</v>
      </c>
      <c r="J24" s="53"/>
      <c r="K24" s="65">
        <f>SUMIFS(tbl_Bldg4[Amount:],tbl_Bldg4[Category Transfer To:],B24,tbl_Bldg4[[Quarter  ]],$K$6,tbl_Bldg4[Approved],"&gt;0",tbl_Bldg4[Category],$K$8)-SUMIFS(tbl_Bldg4[Amount:],tbl_Bldg4[Category Transfer From:],B24,tbl_Bldg4[[Quarter  ]],$K$6,tbl_Bldg4[Approved],"&gt;0",tbl_Bldg4[Category],$K$8)</f>
        <v>0</v>
      </c>
      <c r="L24" s="53"/>
      <c r="M24" s="109">
        <f t="shared" si="1"/>
        <v>0</v>
      </c>
      <c r="N24" s="106"/>
    </row>
    <row r="25" spans="1:14" ht="15" customHeight="1" x14ac:dyDescent="0.3">
      <c r="A25" s="32"/>
      <c r="B25" s="16" t="s">
        <v>429</v>
      </c>
      <c r="C25" s="177">
        <f>BldgBudgets!H25</f>
        <v>0</v>
      </c>
      <c r="D25" s="187"/>
      <c r="E25" s="108">
        <f>SUMIFS(tbl_Bldg4[Amount:],tbl_Bldg4[Category Transfer To:],B25,tbl_Bldg4[[Quarter  ]],$E$6,tbl_Bldg4[Approved],"&gt;0",tbl_Bldg4[Category],$E$8)-SUMIFS(tbl_Bldg4[Amount:],tbl_Bldg4[Category Transfer From:],B25,tbl_Bldg4[[Quarter  ]],$E$6,tbl_Bldg4[Approved],"&gt;0",tbl_Bldg4[Category],$E$8)</f>
        <v>0</v>
      </c>
      <c r="F25" s="107"/>
      <c r="G25" s="108">
        <f>SUMIFS(tbl_Bldg4[Amount:],tbl_Bldg4[Category Transfer To:],B25,tbl_Bldg4[[Quarter  ]],$G$6,tbl_Bldg4[Approved],"&gt;0",tbl_Bldg4[Category],$G$8)-SUMIFS(tbl_Bldg4[Amount:],tbl_Bldg4[Category Transfer From:],B25,tbl_Bldg4[[Quarter  ]],$G$6,tbl_Bldg4[Approved],"&gt;0",tbl_Bldg4[Category],$G$8)</f>
        <v>0</v>
      </c>
      <c r="H25" s="107"/>
      <c r="I25" s="108">
        <f>SUMIFS(tbl_Bldg4[Amount:],tbl_Bldg4[Category Transfer To:],B25,tbl_Bldg4[[Quarter  ]],$I$6,tbl_Bldg4[Approved],"&gt;0",tbl_Bldg4[Category],$I$8)-SUMIFS(tbl_Bldg4[Amount:],tbl_Bldg4[Category Transfer From:],B25,tbl_Bldg4[[Quarter  ]],$I$6,tbl_Bldg4[Approved],"&gt;0",tbl_Bldg4[Category],$I$8)</f>
        <v>0</v>
      </c>
      <c r="J25" s="107"/>
      <c r="K25" s="108">
        <f>SUMIFS(tbl_Bldg4[Amount:],tbl_Bldg4[Category Transfer To:],B25,tbl_Bldg4[[Quarter  ]],$K$6,tbl_Bldg4[Approved],"&gt;0",tbl_Bldg4[Category],$K$8)-SUMIFS(tbl_Bldg4[Amount:],tbl_Bldg4[Category Transfer From:],B25,tbl_Bldg4[[Quarter  ]],$K$6,tbl_Bldg4[Approved],"&gt;0",tbl_Bldg4[Category],$K$8)</f>
        <v>0</v>
      </c>
      <c r="L25" s="107"/>
      <c r="M25" s="114">
        <f t="shared" si="1"/>
        <v>0</v>
      </c>
      <c r="N25" s="107"/>
    </row>
    <row r="26" spans="1:14" ht="15" customHeight="1" x14ac:dyDescent="0.3">
      <c r="A26" s="12"/>
      <c r="B26" s="9" t="s">
        <v>430</v>
      </c>
      <c r="C26" s="205">
        <f>BldgBudgets!H26</f>
        <v>0</v>
      </c>
      <c r="D26" s="191"/>
      <c r="E26" s="66">
        <f>SUMIFS(tbl_Bldg4[Amount:],tbl_Bldg4[Category Transfer To:],B26,tbl_Bldg4[[Quarter  ]],$E$6,tbl_Bldg4[Approved],"&gt;0",tbl_Bldg4[Category],$E$8)-SUMIFS(tbl_Bldg4[Amount:],tbl_Bldg4[Category Transfer From:],B26,tbl_Bldg4[[Quarter  ]],$E$6,tbl_Bldg4[Approved],"&gt;0",tbl_Bldg4[Category],$E$8)</f>
        <v>0</v>
      </c>
      <c r="F26" s="53"/>
      <c r="G26" s="66">
        <f>SUMIFS(tbl_Bldg4[Amount:],tbl_Bldg4[Category Transfer To:],B26,tbl_Bldg4[[Quarter  ]],$G$6,tbl_Bldg4[Approved],"&gt;0",tbl_Bldg4[Category],$G$8)-SUMIFS(tbl_Bldg4[Amount:],tbl_Bldg4[Category Transfer From:],B26,tbl_Bldg4[[Quarter  ]],$G$6,tbl_Bldg4[Approved],"&gt;0",tbl_Bldg4[Category],$G$8)</f>
        <v>0</v>
      </c>
      <c r="H26" s="53"/>
      <c r="I26" s="66">
        <f>SUMIFS(tbl_Bldg4[Amount:],tbl_Bldg4[Category Transfer To:],B26,tbl_Bldg4[[Quarter  ]],$I$6,tbl_Bldg4[Approved],"&gt;0",tbl_Bldg4[Category],$I$8)-SUMIFS(tbl_Bldg4[Amount:],tbl_Bldg4[Category Transfer From:],B26,tbl_Bldg4[[Quarter  ]],$I$6,tbl_Bldg4[Approved],"&gt;0",tbl_Bldg4[Category],$I$8)</f>
        <v>0</v>
      </c>
      <c r="J26" s="53"/>
      <c r="K26" s="66">
        <f>SUMIFS(tbl_Bldg4[Amount:],tbl_Bldg4[Category Transfer To:],B26,tbl_Bldg4[[Quarter  ]],$K$6,tbl_Bldg4[Approved],"&gt;0",tbl_Bldg4[Category],$K$8)-SUMIFS(tbl_Bldg4[Amount:],tbl_Bldg4[Category Transfer From:],B26,tbl_Bldg4[[Quarter  ]],$K$6,tbl_Bldg4[Approved],"&gt;0",tbl_Bldg4[Category],$K$8)</f>
        <v>0</v>
      </c>
      <c r="L26" s="53"/>
      <c r="M26" s="113">
        <f t="shared" si="1"/>
        <v>0</v>
      </c>
      <c r="N26" s="53"/>
    </row>
    <row r="27" spans="1:14" ht="15" customHeight="1" x14ac:dyDescent="0.3">
      <c r="A27" s="12"/>
      <c r="B27" s="9" t="s">
        <v>431</v>
      </c>
      <c r="C27" s="226">
        <f>BldgBudgets!H27</f>
        <v>0</v>
      </c>
      <c r="D27" s="191"/>
      <c r="E27" s="67">
        <f>SUMIFS(tbl_Bldg4[Amount:],tbl_Bldg4[Category Transfer To:],B27,tbl_Bldg4[[Quarter  ]],$E$6,tbl_Bldg4[Approved],"&gt;0",tbl_Bldg4[Category],$E$8)-SUMIFS(tbl_Bldg4[Amount:],tbl_Bldg4[Category Transfer From:],B27,tbl_Bldg4[[Quarter  ]],$E$6,tbl_Bldg4[Approved],"&gt;0",tbl_Bldg4[Category],$E$8)</f>
        <v>0</v>
      </c>
      <c r="F27" s="53"/>
      <c r="G27" s="66">
        <f>SUMIFS(tbl_Bldg4[Amount:],tbl_Bldg4[Category Transfer To:],B27,tbl_Bldg4[[Quarter  ]],$G$6,tbl_Bldg4[Approved],"&gt;0",tbl_Bldg4[Category],$G$8)-SUMIFS(tbl_Bldg4[Amount:],tbl_Bldg4[Category Transfer From:],B27,tbl_Bldg4[[Quarter  ]],$G$6,tbl_Bldg4[Approved],"&gt;0",tbl_Bldg4[Category],$G$8)</f>
        <v>0</v>
      </c>
      <c r="H27" s="53"/>
      <c r="I27" s="67">
        <f>SUMIFS(tbl_Bldg4[Amount:],tbl_Bldg4[Category Transfer To:],B27,tbl_Bldg4[[Quarter  ]],$I$6,tbl_Bldg4[Approved],"&gt;0",tbl_Bldg4[Category],$I$8)-SUMIFS(tbl_Bldg4[Amount:],tbl_Bldg4[Category Transfer From:],B27,tbl_Bldg4[[Quarter  ]],$I$6,tbl_Bldg4[Approved],"&gt;0",tbl_Bldg4[Category],$I$8)</f>
        <v>0</v>
      </c>
      <c r="J27" s="53"/>
      <c r="K27" s="67">
        <f>SUMIFS(tbl_Bldg4[Amount:],tbl_Bldg4[Category Transfer To:],B27,tbl_Bldg4[[Quarter  ]],$K$6,tbl_Bldg4[Approved],"&gt;0",tbl_Bldg4[Category],$K$8)-SUMIFS(tbl_Bldg4[Amount:],tbl_Bldg4[Category Transfer From:],B27,tbl_Bldg4[[Quarter  ]],$K$6,tbl_Bldg4[Approved],"&gt;0",tbl_Bldg4[Category],$K$8)</f>
        <v>0</v>
      </c>
      <c r="L27" s="53"/>
      <c r="M27" s="109">
        <f t="shared" si="1"/>
        <v>0</v>
      </c>
      <c r="N27" s="106"/>
    </row>
    <row r="28" spans="1:14" ht="15" customHeight="1" x14ac:dyDescent="0.3">
      <c r="A28" s="32"/>
      <c r="B28" s="16" t="s">
        <v>432</v>
      </c>
      <c r="C28" s="177">
        <f>BldgBudgets!H28</f>
        <v>0</v>
      </c>
      <c r="D28" s="191"/>
      <c r="E28" s="104">
        <f>SUMIFS(tbl_Bldg4[Amount:],tbl_Bldg4[Category Transfer To:],B28,tbl_Bldg4[[Quarter  ]],$E$6,tbl_Bldg4[Approved],"&gt;0",tbl_Bldg4[Category],$E$8)-SUMIFS(tbl_Bldg4[Amount:],tbl_Bldg4[Category Transfer From:],B28,tbl_Bldg4[[Quarter  ]],$E$6,tbl_Bldg4[Approved],"&gt;0",tbl_Bldg4[Category],$E$8)</f>
        <v>0</v>
      </c>
      <c r="F28" s="78"/>
      <c r="G28" s="105">
        <f>SUMIFS(tbl_Bldg4[Amount:],tbl_Bldg4[Category Transfer To:],B28,tbl_Bldg4[[Quarter  ]],$G$6,tbl_Bldg4[Approved],"&gt;0",tbl_Bldg4[Category],$G$8)-SUMIFS(tbl_Bldg4[Amount:],tbl_Bldg4[Category Transfer From:],B28,tbl_Bldg4[[Quarter  ]],$G$6,tbl_Bldg4[Approved],"&gt;0",tbl_Bldg4[Category],$G$8)</f>
        <v>0</v>
      </c>
      <c r="H28" s="78"/>
      <c r="I28" s="105">
        <f>SUMIFS(tbl_Bldg4[Amount:],tbl_Bldg4[Category Transfer To:],B28,tbl_Bldg4[[Quarter  ]],$I$6,tbl_Bldg4[Approved],"&gt;0",tbl_Bldg4[Category],$I$8)-SUMIFS(tbl_Bldg4[Amount:],tbl_Bldg4[Category Transfer From:],B28,tbl_Bldg4[[Quarter  ]],$I$6,tbl_Bldg4[Approved],"&gt;0",tbl_Bldg4[Category],$I$8)</f>
        <v>0</v>
      </c>
      <c r="J28" s="78"/>
      <c r="K28" s="105">
        <f>SUMIFS(tbl_Bldg4[Amount:],tbl_Bldg4[Category Transfer To:],B28,tbl_Bldg4[[Quarter  ]],$K$6,tbl_Bldg4[Approved],"&gt;0",tbl_Bldg4[Category],$K$8)-SUMIFS(tbl_Bldg4[Amount:],tbl_Bldg4[Category Transfer From:],B28,tbl_Bldg4[[Quarter  ]],$K$6,tbl_Bldg4[Approved],"&gt;0",tbl_Bldg4[Category],$K$8)</f>
        <v>0</v>
      </c>
      <c r="L28" s="53"/>
      <c r="M28" s="82">
        <f t="shared" si="1"/>
        <v>0</v>
      </c>
      <c r="N28" s="53"/>
    </row>
    <row r="29" spans="1:14" ht="15" customHeight="1" thickBot="1" x14ac:dyDescent="0.35">
      <c r="A29" s="72">
        <v>6</v>
      </c>
      <c r="B29" s="30" t="s">
        <v>47</v>
      </c>
      <c r="C29" s="209">
        <f>SUM(C9:D28)</f>
        <v>0</v>
      </c>
      <c r="D29" s="193"/>
      <c r="E29" s="85">
        <f>SUM(E9:F14)+SUM(E15:F19)+SUM(E20:F22)+SUM(E23:F25)+SUM(E26:F28)</f>
        <v>0</v>
      </c>
      <c r="F29" s="71"/>
      <c r="G29" s="85">
        <f>SUM(G9:H14)+SUM(G15:H19)+SUM(G20:H22)+SUM(G23:H25)+SUM(G26:H28)</f>
        <v>0</v>
      </c>
      <c r="H29" s="71"/>
      <c r="I29" s="85">
        <f>SUM(I9:J14)+SUM(I15:J19)+SUM(I20:J22)+SUM(I23:J25)+SUM(I26:J28)</f>
        <v>0</v>
      </c>
      <c r="J29" s="71"/>
      <c r="K29" s="85">
        <f>SUM(K9:L14)+SUM(K15:L19)+SUM(K20:L22)+SUM(K23:L25)+SUM(K26:L28)</f>
        <v>0</v>
      </c>
      <c r="L29" s="71"/>
      <c r="M29" s="116">
        <f>SUM(M9:N14)+SUM(M15:N19)+SUM(M20:N22)+SUM(M23:M28)</f>
        <v>0</v>
      </c>
      <c r="N29" s="71"/>
    </row>
    <row r="30" spans="1:14" ht="15" customHeight="1" thickTop="1" x14ac:dyDescent="0.3">
      <c r="A30" s="15">
        <v>7</v>
      </c>
      <c r="B30" s="516" t="s">
        <v>46</v>
      </c>
      <c r="C30" s="518">
        <f>C3</f>
        <v>0</v>
      </c>
      <c r="D30" s="191"/>
      <c r="E30" s="512">
        <v>0</v>
      </c>
      <c r="F30" s="53"/>
      <c r="G30" s="510">
        <v>0</v>
      </c>
      <c r="H30" s="53"/>
      <c r="I30" s="512">
        <v>0</v>
      </c>
      <c r="J30" s="53"/>
      <c r="K30" s="512">
        <v>0</v>
      </c>
      <c r="L30" s="53"/>
      <c r="M30" s="508">
        <v>0</v>
      </c>
      <c r="N30" s="53"/>
    </row>
    <row r="31" spans="1:14" ht="15" customHeight="1" thickBot="1" x14ac:dyDescent="0.35">
      <c r="A31" s="14">
        <v>8</v>
      </c>
      <c r="B31" s="517"/>
      <c r="C31" s="519"/>
      <c r="D31" s="194"/>
      <c r="E31" s="513"/>
      <c r="F31" s="54"/>
      <c r="G31" s="511"/>
      <c r="H31" s="54"/>
      <c r="I31" s="513"/>
      <c r="J31" s="54"/>
      <c r="K31" s="513"/>
      <c r="L31" s="54"/>
      <c r="M31" s="509"/>
      <c r="N31" s="54"/>
    </row>
    <row r="32" spans="1:14" ht="15" customHeight="1" thickTop="1" thickBot="1" x14ac:dyDescent="0.35">
      <c r="A32" s="14">
        <v>9</v>
      </c>
      <c r="B32" s="30" t="s">
        <v>443</v>
      </c>
      <c r="C32" s="212">
        <f t="shared" ref="C32" si="2">C29-C30</f>
        <v>0</v>
      </c>
      <c r="D32" s="213"/>
      <c r="E32" s="214">
        <f>E29-E30</f>
        <v>0</v>
      </c>
      <c r="F32" s="215"/>
      <c r="G32" s="214">
        <f>G29-G30</f>
        <v>0</v>
      </c>
      <c r="H32" s="215"/>
      <c r="I32" s="214">
        <f>I29-I30</f>
        <v>0</v>
      </c>
      <c r="J32" s="215"/>
      <c r="K32" s="214">
        <f>K29-K30</f>
        <v>0</v>
      </c>
      <c r="L32" s="215"/>
      <c r="M32" s="216">
        <f>M29-M30</f>
        <v>0</v>
      </c>
      <c r="N32" s="215"/>
    </row>
    <row r="33" spans="1:14" ht="12.6" thickTop="1" x14ac:dyDescent="0.25">
      <c r="A33" s="4"/>
      <c r="B33" s="4"/>
      <c r="C33" s="4"/>
      <c r="D33" s="4"/>
      <c r="J33" s="5"/>
      <c r="K33" s="3"/>
    </row>
    <row r="34" spans="1:14" ht="12" x14ac:dyDescent="0.25">
      <c r="A34" s="4"/>
      <c r="B34" s="4"/>
      <c r="C34" s="4"/>
      <c r="D34" s="4"/>
    </row>
    <row r="35" spans="1:14" ht="12" x14ac:dyDescent="0.25">
      <c r="A35" s="4"/>
      <c r="B35" s="4"/>
      <c r="C35" s="4"/>
      <c r="D35" s="4"/>
    </row>
    <row r="36" spans="1:14" ht="12" x14ac:dyDescent="0.25">
      <c r="A36" s="4"/>
      <c r="B36" s="4"/>
      <c r="C36" s="4"/>
      <c r="D36" s="4"/>
      <c r="I36" s="4"/>
    </row>
    <row r="37" spans="1:14" x14ac:dyDescent="0.2">
      <c r="I37" s="3"/>
    </row>
    <row r="38" spans="1:14" x14ac:dyDescent="0.2">
      <c r="I38" s="3"/>
    </row>
    <row r="39" spans="1:14" x14ac:dyDescent="0.2">
      <c r="I39" s="3"/>
    </row>
    <row r="42" spans="1:14" ht="12" x14ac:dyDescent="0.25">
      <c r="N42" s="4"/>
    </row>
  </sheetData>
  <mergeCells count="33">
    <mergeCell ref="K30:K31"/>
    <mergeCell ref="M30:M31"/>
    <mergeCell ref="I30:I31"/>
    <mergeCell ref="A8:B8"/>
    <mergeCell ref="B30:B31"/>
    <mergeCell ref="C30:C31"/>
    <mergeCell ref="E30:E31"/>
    <mergeCell ref="G30:G31"/>
    <mergeCell ref="M6:N6"/>
    <mergeCell ref="A7:B7"/>
    <mergeCell ref="C7:D7"/>
    <mergeCell ref="E7:F7"/>
    <mergeCell ref="G7:H7"/>
    <mergeCell ref="I7:J7"/>
    <mergeCell ref="K7:L7"/>
    <mergeCell ref="M7:N7"/>
    <mergeCell ref="A6:B6"/>
    <mergeCell ref="C6:D6"/>
    <mergeCell ref="E6:F6"/>
    <mergeCell ref="G6:H6"/>
    <mergeCell ref="I6:J6"/>
    <mergeCell ref="K6:L6"/>
    <mergeCell ref="M5:N5"/>
    <mergeCell ref="M2:N2"/>
    <mergeCell ref="C1:F1"/>
    <mergeCell ref="G1:L1"/>
    <mergeCell ref="G2:L2"/>
    <mergeCell ref="G3:L3"/>
    <mergeCell ref="C5:D5"/>
    <mergeCell ref="E5:F5"/>
    <mergeCell ref="G5:H5"/>
    <mergeCell ref="I5:J5"/>
    <mergeCell ref="K5:L5"/>
  </mergeCells>
  <conditionalFormatting sqref="E32">
    <cfRule type="cellIs" dxfId="160" priority="53" operator="notEqual">
      <formula>0</formula>
    </cfRule>
  </conditionalFormatting>
  <conditionalFormatting sqref="G32">
    <cfRule type="cellIs" dxfId="159" priority="52" operator="notEqual">
      <formula>0</formula>
    </cfRule>
  </conditionalFormatting>
  <conditionalFormatting sqref="I32">
    <cfRule type="cellIs" dxfId="158" priority="51" operator="notEqual">
      <formula>0</formula>
    </cfRule>
  </conditionalFormatting>
  <conditionalFormatting sqref="K32">
    <cfRule type="cellIs" dxfId="157" priority="50" operator="notEqual">
      <formula>0</formula>
    </cfRule>
  </conditionalFormatting>
  <conditionalFormatting sqref="C3">
    <cfRule type="cellIs" dxfId="156" priority="47" operator="notEqual">
      <formula>$C$30</formula>
    </cfRule>
  </conditionalFormatting>
  <conditionalFormatting sqref="C3">
    <cfRule type="cellIs" dxfId="155" priority="45" operator="notEqual">
      <formula>$C$30</formula>
    </cfRule>
  </conditionalFormatting>
  <conditionalFormatting sqref="C3">
    <cfRule type="cellIs" dxfId="154" priority="43" operator="notEqual">
      <formula>$C$30</formula>
    </cfRule>
  </conditionalFormatting>
  <conditionalFormatting sqref="D14">
    <cfRule type="cellIs" dxfId="153" priority="32" operator="greaterThan">
      <formula>0</formula>
    </cfRule>
  </conditionalFormatting>
  <conditionalFormatting sqref="D14">
    <cfRule type="cellIs" dxfId="152" priority="31" operator="greaterThan">
      <formula>0</formula>
    </cfRule>
  </conditionalFormatting>
  <conditionalFormatting sqref="C30:C31">
    <cfRule type="cellIs" dxfId="151" priority="33" operator="greaterThan">
      <formula>$C$3</formula>
    </cfRule>
  </conditionalFormatting>
  <conditionalFormatting sqref="C29">
    <cfRule type="cellIs" dxfId="150" priority="34" operator="notEqual">
      <formula>$C$2</formula>
    </cfRule>
    <cfRule type="cellIs" dxfId="149" priority="35" operator="greaterThan">
      <formula>$C$2+$C$3</formula>
    </cfRule>
  </conditionalFormatting>
  <conditionalFormatting sqref="C27">
    <cfRule type="cellIs" dxfId="148" priority="30" operator="greaterThan">
      <formula>0</formula>
    </cfRule>
  </conditionalFormatting>
  <conditionalFormatting sqref="C27">
    <cfRule type="cellIs" dxfId="147" priority="29" operator="greaterThan">
      <formula>0</formula>
    </cfRule>
  </conditionalFormatting>
  <conditionalFormatting sqref="C26">
    <cfRule type="cellIs" dxfId="146" priority="28" operator="greaterThan">
      <formula>$C$2*0.08-$C$27-$C$28</formula>
    </cfRule>
  </conditionalFormatting>
  <conditionalFormatting sqref="C28">
    <cfRule type="cellIs" dxfId="145" priority="27" operator="greaterThan">
      <formula>$C$2*$N$3</formula>
    </cfRule>
  </conditionalFormatting>
  <conditionalFormatting sqref="C2">
    <cfRule type="cellIs" dxfId="144" priority="26" operator="notEqual">
      <formula>$C$29</formula>
    </cfRule>
  </conditionalFormatting>
  <conditionalFormatting sqref="M32">
    <cfRule type="cellIs" dxfId="143" priority="13" operator="notEqual">
      <formula>$C$32</formula>
    </cfRule>
  </conditionalFormatting>
  <conditionalFormatting sqref="E26:E27">
    <cfRule type="expression" dxfId="142" priority="9">
      <formula>($E$26+$E$27+$E$28)&gt;$E$29*0.08</formula>
    </cfRule>
  </conditionalFormatting>
  <conditionalFormatting sqref="G26:G27">
    <cfRule type="expression" dxfId="141" priority="8">
      <formula>($E$26+$E$27+$E$28+$G$26+$G$27+$G$28)&gt;($E$29+$G$29)*0.08</formula>
    </cfRule>
  </conditionalFormatting>
  <conditionalFormatting sqref="I26:I27">
    <cfRule type="expression" dxfId="140" priority="7">
      <formula>($E$26+$E$27+$E$28+$G$26+$G$27+$G$28+$I$26+$I$27+$I$28)&gt;($E$29+$G$29+$I$29)*0.08</formula>
    </cfRule>
  </conditionalFormatting>
  <conditionalFormatting sqref="E14:L14">
    <cfRule type="cellIs" dxfId="139" priority="6" operator="greaterThan">
      <formula>0</formula>
    </cfRule>
  </conditionalFormatting>
  <conditionalFormatting sqref="E27 G27 I27">
    <cfRule type="cellIs" dxfId="138" priority="5" operator="greaterThan">
      <formula>0</formula>
    </cfRule>
  </conditionalFormatting>
  <conditionalFormatting sqref="K26:K27">
    <cfRule type="expression" dxfId="137" priority="4">
      <formula>SUM($M$26:$M$28)&gt;$C$29*0.08</formula>
    </cfRule>
  </conditionalFormatting>
  <conditionalFormatting sqref="K27">
    <cfRule type="expression" dxfId="136" priority="2">
      <formula>($E$26+$E$27+$E$28+$G$26+$G$27+$G$28+$I$26+$I$27+$I$28+$K$26+$K$27+$K$28)&gt;($E$29+$G$29+$I$29+$K$29)*0.08</formula>
    </cfRule>
    <cfRule type="cellIs" dxfId="135" priority="3" operator="greaterThan">
      <formula>0</formula>
    </cfRule>
  </conditionalFormatting>
  <conditionalFormatting sqref="K26">
    <cfRule type="expression" dxfId="134" priority="1">
      <formula>($E$26+$E$27+$E$28+$G$26+$G$27+$G$28+$I$26+$I$27+$I$28+$K$26+$K$27+$K$28)&gt;($E$29+$G$29+$I$29+$K$29)*0.08</formula>
    </cfRule>
  </conditionalFormatting>
  <conditionalFormatting sqref="E28">
    <cfRule type="cellIs" dxfId="133" priority="10" operator="greaterThan">
      <formula>ROUND($N$3*(SUM(E$9:F$27)),2)</formula>
    </cfRule>
  </conditionalFormatting>
  <conditionalFormatting sqref="G28">
    <cfRule type="cellIs" dxfId="132" priority="11" operator="greaterThan">
      <formula>ROUND($N$3*(SUM(E$9:H$27)),2)</formula>
    </cfRule>
  </conditionalFormatting>
  <conditionalFormatting sqref="K28 I28">
    <cfRule type="cellIs" dxfId="131" priority="12" operator="greaterThan">
      <formula>ROUND($N$3*(SUM(E$9:J$27)),2)</formula>
    </cfRule>
  </conditionalFormatting>
  <dataValidations count="1">
    <dataValidation type="decimal" operator="lessThanOrEqual" allowBlank="1" showInputMessage="1" showErrorMessage="1" error="Cannot exceed the Admin Cost rate limitation of 8 percent." sqref="N3" xr:uid="{00000000-0002-0000-0900-000000000000}">
      <formula1>0.08</formula1>
    </dataValidation>
  </dataValidations>
  <pageMargins left="0.25" right="0.25" top="0.75" bottom="0.75" header="0.3" footer="0.3"/>
  <pageSetup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pageSetUpPr fitToPage="1"/>
  </sheetPr>
  <dimension ref="A1:O63"/>
  <sheetViews>
    <sheetView zoomScale="95" zoomScaleNormal="95" workbookViewId="0">
      <pane xSplit="3" topLeftCell="D1" activePane="topRight" state="frozen"/>
      <selection activeCell="C1" sqref="C1:L1"/>
      <selection pane="topRight" activeCell="D1" sqref="D1:G1"/>
    </sheetView>
  </sheetViews>
  <sheetFormatPr defaultColWidth="9.109375" defaultRowHeight="11.4" x14ac:dyDescent="0.2"/>
  <cols>
    <col min="1" max="1" width="2.5546875" style="1" customWidth="1"/>
    <col min="2" max="2" width="1.44140625" style="1" customWidth="1"/>
    <col min="3" max="3" width="25.5546875" style="1" customWidth="1"/>
    <col min="4" max="15" width="13.33203125" style="1" customWidth="1"/>
    <col min="16" max="16384" width="9.109375" style="1"/>
  </cols>
  <sheetData>
    <row r="1" spans="1:15" ht="14.1" customHeight="1" x14ac:dyDescent="0.3">
      <c r="A1" s="270" t="s">
        <v>65</v>
      </c>
      <c r="B1" s="271"/>
      <c r="C1" s="272"/>
      <c r="D1" s="496" t="str">
        <f>IF(ISBLANK(Summary!A19)=TRUE,"",Summary!A18)</f>
        <v>[Building 5]</v>
      </c>
      <c r="E1" s="496"/>
      <c r="F1" s="496"/>
      <c r="G1" s="497"/>
      <c r="H1" s="483" t="s">
        <v>0</v>
      </c>
      <c r="I1" s="483"/>
      <c r="J1" s="483"/>
      <c r="K1" s="483"/>
      <c r="L1" s="483"/>
      <c r="M1" s="484"/>
      <c r="N1" s="273" t="s">
        <v>37</v>
      </c>
      <c r="O1" s="274" t="str">
        <f>IF(ISBLANK(Summary!B6)=TRUE,"",Summary!B6)</f>
        <v/>
      </c>
    </row>
    <row r="2" spans="1:15" ht="14.1" customHeight="1" x14ac:dyDescent="0.3">
      <c r="A2" s="275" t="s">
        <v>1</v>
      </c>
      <c r="B2" s="276"/>
      <c r="C2" s="277"/>
      <c r="D2" s="498" t="str">
        <f>IF(ISBLANK(Summary!B4)=TRUE,"",Summary!B4)</f>
        <v/>
      </c>
      <c r="E2" s="499"/>
      <c r="F2" s="499"/>
      <c r="G2" s="500"/>
      <c r="H2" s="485" t="s">
        <v>2</v>
      </c>
      <c r="I2" s="485"/>
      <c r="J2" s="485"/>
      <c r="K2" s="485"/>
      <c r="L2" s="485"/>
      <c r="M2" s="486"/>
      <c r="N2" s="481" t="str">
        <f>IF(ISBLANK(Summary!B7)=TRUE,"",CONCATENATE("Year ",Summary!B7))</f>
        <v/>
      </c>
      <c r="O2" s="482"/>
    </row>
    <row r="3" spans="1:15" ht="14.1" customHeight="1" thickBot="1" x14ac:dyDescent="0.35">
      <c r="A3" s="321"/>
      <c r="B3" s="278"/>
      <c r="C3" s="279"/>
      <c r="D3" s="501" t="str">
        <f>IF(ISBLANK(Summary!B5)=TRUE,"",Summary!B5)</f>
        <v/>
      </c>
      <c r="E3" s="502"/>
      <c r="F3" s="502"/>
      <c r="G3" s="503"/>
      <c r="H3" s="485" t="s">
        <v>440</v>
      </c>
      <c r="I3" s="485"/>
      <c r="J3" s="485"/>
      <c r="K3" s="485"/>
      <c r="L3" s="485"/>
      <c r="M3" s="486"/>
      <c r="N3" s="280" t="s">
        <v>68</v>
      </c>
      <c r="O3" s="281">
        <f>IF(Summary!B9="yes",Summary!B8,0)</f>
        <v>0</v>
      </c>
    </row>
    <row r="4" spans="1:15" ht="14.1" customHeight="1" x14ac:dyDescent="0.3">
      <c r="A4" s="282" t="s">
        <v>66</v>
      </c>
      <c r="B4" s="276"/>
      <c r="C4" s="277"/>
      <c r="D4" s="351">
        <f>Bldg5Budget!C2</f>
        <v>0</v>
      </c>
      <c r="E4" s="352"/>
      <c r="F4" s="268"/>
      <c r="G4" s="268"/>
      <c r="H4" s="485" t="s">
        <v>441</v>
      </c>
      <c r="I4" s="485"/>
      <c r="J4" s="485"/>
      <c r="K4" s="485"/>
      <c r="L4" s="485"/>
      <c r="M4" s="485"/>
      <c r="N4" s="283"/>
      <c r="O4" s="284"/>
    </row>
    <row r="5" spans="1:15" ht="14.1" customHeight="1" thickBot="1" x14ac:dyDescent="0.35">
      <c r="A5" s="285" t="s">
        <v>67</v>
      </c>
      <c r="B5" s="286"/>
      <c r="C5" s="287"/>
      <c r="D5" s="266">
        <f>Bldg5Budget!C3</f>
        <v>0</v>
      </c>
      <c r="E5" s="267"/>
      <c r="F5" s="268"/>
      <c r="G5" s="269"/>
      <c r="H5" s="269"/>
      <c r="I5" s="269"/>
      <c r="J5" s="268"/>
      <c r="K5" s="288"/>
      <c r="L5" s="289"/>
      <c r="M5" s="268"/>
      <c r="N5" s="74"/>
      <c r="O5" s="98"/>
    </row>
    <row r="6" spans="1:15" ht="9" customHeight="1" x14ac:dyDescent="0.25">
      <c r="A6" s="99"/>
      <c r="B6" s="5"/>
      <c r="C6" s="5"/>
      <c r="D6" s="5"/>
      <c r="E6" s="5"/>
      <c r="F6" s="5"/>
      <c r="G6" s="7"/>
      <c r="H6" s="5"/>
      <c r="I6" s="5"/>
      <c r="J6" s="5"/>
      <c r="K6" s="5"/>
      <c r="L6" s="5"/>
      <c r="M6" s="5"/>
      <c r="N6" s="3"/>
      <c r="O6" s="97"/>
    </row>
    <row r="7" spans="1:15" ht="15" customHeight="1" thickBot="1" x14ac:dyDescent="0.3">
      <c r="A7" s="100" t="s">
        <v>38</v>
      </c>
      <c r="B7" s="5"/>
      <c r="C7" s="5"/>
      <c r="D7" s="5"/>
      <c r="E7" s="5"/>
      <c r="F7" s="5"/>
      <c r="G7" s="7"/>
      <c r="H7" s="5"/>
      <c r="I7" s="5"/>
      <c r="J7" s="5"/>
      <c r="K7" s="5"/>
      <c r="L7" s="5"/>
      <c r="M7" s="5"/>
      <c r="N7" s="3"/>
      <c r="O7" s="97"/>
    </row>
    <row r="8" spans="1:15" ht="15" customHeight="1" x14ac:dyDescent="0.3">
      <c r="A8" s="505" t="s">
        <v>39</v>
      </c>
      <c r="B8" s="506"/>
      <c r="C8" s="506"/>
      <c r="D8" s="506"/>
      <c r="E8" s="507"/>
      <c r="F8" s="80"/>
      <c r="G8" s="7"/>
      <c r="H8" s="5"/>
      <c r="I8" s="5"/>
      <c r="J8" s="5"/>
      <c r="K8" s="5"/>
      <c r="L8" s="489" t="s">
        <v>73</v>
      </c>
      <c r="M8" s="504"/>
      <c r="N8" s="489" t="s">
        <v>72</v>
      </c>
      <c r="O8" s="490"/>
    </row>
    <row r="9" spans="1:15" ht="15" customHeight="1" thickBot="1" x14ac:dyDescent="0.35">
      <c r="A9" s="471" t="s">
        <v>35</v>
      </c>
      <c r="B9" s="472"/>
      <c r="C9" s="472"/>
      <c r="D9" s="472"/>
      <c r="E9" s="473"/>
      <c r="F9" s="81"/>
      <c r="G9" s="7"/>
      <c r="H9" s="5"/>
      <c r="I9" s="5"/>
      <c r="J9" s="5"/>
      <c r="K9" s="5"/>
      <c r="L9" s="487" t="s">
        <v>74</v>
      </c>
      <c r="M9" s="488"/>
      <c r="N9" s="487" t="s">
        <v>71</v>
      </c>
      <c r="O9" s="491"/>
    </row>
    <row r="10" spans="1:15" ht="9" customHeight="1" thickBot="1" x14ac:dyDescent="0.3">
      <c r="A10" s="99"/>
      <c r="B10" s="5"/>
      <c r="C10" s="5"/>
      <c r="D10" s="5"/>
      <c r="E10" s="5"/>
      <c r="F10" s="5"/>
      <c r="G10" s="5"/>
      <c r="H10" s="5"/>
      <c r="I10" s="5"/>
      <c r="J10" s="5"/>
      <c r="K10" s="5"/>
      <c r="L10" s="5"/>
      <c r="M10" s="5"/>
      <c r="N10" s="5"/>
      <c r="O10" s="97"/>
    </row>
    <row r="11" spans="1:15" ht="12" x14ac:dyDescent="0.25">
      <c r="A11" s="341" t="s">
        <v>3</v>
      </c>
      <c r="B11" s="474" t="s">
        <v>4</v>
      </c>
      <c r="C11" s="475"/>
      <c r="D11" s="476" t="s">
        <v>5</v>
      </c>
      <c r="E11" s="477"/>
      <c r="F11" s="418" t="s">
        <v>6</v>
      </c>
      <c r="G11" s="419"/>
      <c r="H11" s="418" t="s">
        <v>7</v>
      </c>
      <c r="I11" s="419"/>
      <c r="J11" s="418" t="s">
        <v>8</v>
      </c>
      <c r="K11" s="419"/>
      <c r="L11" s="418" t="s">
        <v>9</v>
      </c>
      <c r="M11" s="419"/>
      <c r="N11" s="492" t="s">
        <v>10</v>
      </c>
      <c r="O11" s="493"/>
    </row>
    <row r="12" spans="1:15" s="2" customFormat="1" ht="12" x14ac:dyDescent="0.25">
      <c r="A12" s="420"/>
      <c r="B12" s="421"/>
      <c r="C12" s="422"/>
      <c r="D12" s="478"/>
      <c r="E12" s="479"/>
      <c r="F12" s="423" t="s">
        <v>11</v>
      </c>
      <c r="G12" s="424"/>
      <c r="H12" s="423" t="s">
        <v>12</v>
      </c>
      <c r="I12" s="424"/>
      <c r="J12" s="423" t="s">
        <v>13</v>
      </c>
      <c r="K12" s="424"/>
      <c r="L12" s="423" t="s">
        <v>14</v>
      </c>
      <c r="M12" s="424"/>
      <c r="N12" s="494" t="s">
        <v>15</v>
      </c>
      <c r="O12" s="495"/>
    </row>
    <row r="13" spans="1:15" s="2" customFormat="1" ht="14.25" customHeight="1" x14ac:dyDescent="0.25">
      <c r="A13" s="414"/>
      <c r="B13" s="415"/>
      <c r="C13" s="480"/>
      <c r="D13" s="456" t="s">
        <v>816</v>
      </c>
      <c r="E13" s="457"/>
      <c r="F13" s="469" t="s">
        <v>26</v>
      </c>
      <c r="G13" s="470"/>
      <c r="H13" s="469" t="s">
        <v>16</v>
      </c>
      <c r="I13" s="470"/>
      <c r="J13" s="469" t="s">
        <v>17</v>
      </c>
      <c r="K13" s="470"/>
      <c r="L13" s="469" t="s">
        <v>18</v>
      </c>
      <c r="M13" s="470"/>
      <c r="N13" s="467" t="s">
        <v>19</v>
      </c>
      <c r="O13" s="468"/>
    </row>
    <row r="14" spans="1:15" s="2" customFormat="1" ht="24.75" customHeight="1" x14ac:dyDescent="0.25">
      <c r="A14" s="412" t="s">
        <v>20</v>
      </c>
      <c r="B14" s="413"/>
      <c r="C14" s="455"/>
      <c r="D14" s="10" t="s">
        <v>59</v>
      </c>
      <c r="E14" s="8" t="s">
        <v>58</v>
      </c>
      <c r="F14" s="10" t="s">
        <v>59</v>
      </c>
      <c r="G14" s="8" t="s">
        <v>58</v>
      </c>
      <c r="H14" s="10" t="s">
        <v>59</v>
      </c>
      <c r="I14" s="8" t="s">
        <v>58</v>
      </c>
      <c r="J14" s="10" t="s">
        <v>59</v>
      </c>
      <c r="K14" s="8" t="s">
        <v>58</v>
      </c>
      <c r="L14" s="10" t="s">
        <v>59</v>
      </c>
      <c r="M14" s="8" t="s">
        <v>58</v>
      </c>
      <c r="N14" s="10" t="s">
        <v>59</v>
      </c>
      <c r="O14" s="8" t="s">
        <v>58</v>
      </c>
    </row>
    <row r="15" spans="1:15" ht="14.1" customHeight="1" x14ac:dyDescent="0.25">
      <c r="A15" s="11">
        <v>1</v>
      </c>
      <c r="B15" s="340" t="s">
        <v>40</v>
      </c>
      <c r="C15" s="28"/>
      <c r="D15" s="17"/>
      <c r="E15" s="18" t="s">
        <v>31</v>
      </c>
      <c r="F15" s="17"/>
      <c r="G15" s="18"/>
      <c r="H15" s="17"/>
      <c r="I15" s="19"/>
      <c r="J15" s="20"/>
      <c r="K15" s="21"/>
      <c r="L15" s="20"/>
      <c r="M15" s="21"/>
      <c r="N15" s="22"/>
      <c r="O15" s="23"/>
    </row>
    <row r="16" spans="1:15" ht="14.1" customHeight="1" x14ac:dyDescent="0.3">
      <c r="A16" s="12"/>
      <c r="B16" s="9"/>
      <c r="C16" s="27" t="s">
        <v>23</v>
      </c>
      <c r="D16" s="178">
        <f>Bldg5Budget!M9</f>
        <v>0</v>
      </c>
      <c r="E16" s="179">
        <f>Bldg5Budget!N9</f>
        <v>0</v>
      </c>
      <c r="F16" s="58">
        <v>0</v>
      </c>
      <c r="G16" s="59">
        <v>0</v>
      </c>
      <c r="H16" s="58">
        <v>0</v>
      </c>
      <c r="I16" s="59">
        <v>0</v>
      </c>
      <c r="J16" s="58">
        <v>0</v>
      </c>
      <c r="K16" s="59">
        <v>0</v>
      </c>
      <c r="L16" s="58">
        <v>0</v>
      </c>
      <c r="M16" s="59">
        <v>0</v>
      </c>
      <c r="N16" s="113">
        <f>F16+H16+J16+L16</f>
        <v>0</v>
      </c>
      <c r="O16" s="111">
        <f>G16+I16+K16+M16</f>
        <v>0</v>
      </c>
    </row>
    <row r="17" spans="1:15" ht="14.1" customHeight="1" x14ac:dyDescent="0.3">
      <c r="A17" s="12"/>
      <c r="B17" s="9"/>
      <c r="C17" s="27" t="s">
        <v>32</v>
      </c>
      <c r="D17" s="180">
        <f>Bldg5Budget!M10</f>
        <v>0</v>
      </c>
      <c r="E17" s="181">
        <f>Bldg5Budget!N10</f>
        <v>0</v>
      </c>
      <c r="F17" s="60">
        <v>0</v>
      </c>
      <c r="G17" s="61">
        <v>0</v>
      </c>
      <c r="H17" s="60">
        <v>0</v>
      </c>
      <c r="I17" s="61">
        <v>0</v>
      </c>
      <c r="J17" s="60">
        <v>0</v>
      </c>
      <c r="K17" s="61">
        <v>0</v>
      </c>
      <c r="L17" s="60">
        <v>0</v>
      </c>
      <c r="M17" s="61">
        <v>0</v>
      </c>
      <c r="N17" s="109">
        <f t="shared" ref="N17:O21" si="0">F17+H17+J17+L17</f>
        <v>0</v>
      </c>
      <c r="O17" s="110">
        <f t="shared" si="0"/>
        <v>0</v>
      </c>
    </row>
    <row r="18" spans="1:15" ht="14.1" customHeight="1" x14ac:dyDescent="0.3">
      <c r="A18" s="12"/>
      <c r="B18" s="9"/>
      <c r="C18" s="27" t="s">
        <v>34</v>
      </c>
      <c r="D18" s="180">
        <f>Bldg5Budget!M11</f>
        <v>0</v>
      </c>
      <c r="E18" s="181">
        <f>Bldg5Budget!N11</f>
        <v>0</v>
      </c>
      <c r="F18" s="60">
        <v>0</v>
      </c>
      <c r="G18" s="61">
        <v>0</v>
      </c>
      <c r="H18" s="60">
        <v>0</v>
      </c>
      <c r="I18" s="61">
        <v>0</v>
      </c>
      <c r="J18" s="60">
        <v>0</v>
      </c>
      <c r="K18" s="61">
        <v>0</v>
      </c>
      <c r="L18" s="60">
        <v>0</v>
      </c>
      <c r="M18" s="61">
        <v>0</v>
      </c>
      <c r="N18" s="109">
        <f t="shared" si="0"/>
        <v>0</v>
      </c>
      <c r="O18" s="110">
        <f t="shared" si="0"/>
        <v>0</v>
      </c>
    </row>
    <row r="19" spans="1:15" ht="14.1" customHeight="1" x14ac:dyDescent="0.3">
      <c r="A19" s="12"/>
      <c r="B19" s="9"/>
      <c r="C19" s="27" t="s">
        <v>63</v>
      </c>
      <c r="D19" s="180">
        <f>Bldg5Budget!M12</f>
        <v>0</v>
      </c>
      <c r="E19" s="181">
        <f>Bldg5Budget!N12</f>
        <v>0</v>
      </c>
      <c r="F19" s="60">
        <v>0</v>
      </c>
      <c r="G19" s="61">
        <v>0</v>
      </c>
      <c r="H19" s="60">
        <v>0</v>
      </c>
      <c r="I19" s="61">
        <v>0</v>
      </c>
      <c r="J19" s="60">
        <v>0</v>
      </c>
      <c r="K19" s="61">
        <v>0</v>
      </c>
      <c r="L19" s="60">
        <v>0</v>
      </c>
      <c r="M19" s="61">
        <v>0</v>
      </c>
      <c r="N19" s="109">
        <f t="shared" ref="N19" si="1">F19+H19+J19+L19</f>
        <v>0</v>
      </c>
      <c r="O19" s="110">
        <f t="shared" ref="O19" si="2">G19+I19+K19+M19</f>
        <v>0</v>
      </c>
    </row>
    <row r="20" spans="1:15" ht="14.1" customHeight="1" x14ac:dyDescent="0.3">
      <c r="A20" s="12"/>
      <c r="B20" s="9"/>
      <c r="C20" s="27" t="s">
        <v>33</v>
      </c>
      <c r="D20" s="180">
        <f>Bldg5Budget!M13</f>
        <v>0</v>
      </c>
      <c r="E20" s="181">
        <f>Bldg5Budget!N13</f>
        <v>0</v>
      </c>
      <c r="F20" s="60">
        <v>0</v>
      </c>
      <c r="G20" s="61">
        <v>0</v>
      </c>
      <c r="H20" s="60">
        <v>0</v>
      </c>
      <c r="I20" s="61">
        <v>0</v>
      </c>
      <c r="J20" s="60">
        <v>0</v>
      </c>
      <c r="K20" s="61">
        <v>0</v>
      </c>
      <c r="L20" s="60">
        <v>0</v>
      </c>
      <c r="M20" s="61">
        <v>0</v>
      </c>
      <c r="N20" s="109">
        <f t="shared" ref="N20:O20" si="3">F20+H20+J20+L20</f>
        <v>0</v>
      </c>
      <c r="O20" s="110">
        <f t="shared" si="3"/>
        <v>0</v>
      </c>
    </row>
    <row r="21" spans="1:15" ht="14.1" customHeight="1" x14ac:dyDescent="0.3">
      <c r="A21" s="13"/>
      <c r="B21" s="16"/>
      <c r="C21" s="29" t="s">
        <v>62</v>
      </c>
      <c r="D21" s="202">
        <f>Bldg5Budget!M14</f>
        <v>0</v>
      </c>
      <c r="E21" s="181">
        <f>Bldg5Budget!N14</f>
        <v>0</v>
      </c>
      <c r="F21" s="96">
        <v>0</v>
      </c>
      <c r="G21" s="61">
        <v>0</v>
      </c>
      <c r="H21" s="96">
        <v>0</v>
      </c>
      <c r="I21" s="61">
        <v>0</v>
      </c>
      <c r="J21" s="96">
        <v>0</v>
      </c>
      <c r="K21" s="61">
        <v>0</v>
      </c>
      <c r="L21" s="60">
        <v>0</v>
      </c>
      <c r="M21" s="96">
        <v>0</v>
      </c>
      <c r="N21" s="114">
        <f t="shared" si="0"/>
        <v>0</v>
      </c>
      <c r="O21" s="112">
        <f t="shared" si="0"/>
        <v>0</v>
      </c>
    </row>
    <row r="22" spans="1:15" ht="14.1" customHeight="1" x14ac:dyDescent="0.3">
      <c r="A22" s="11">
        <v>2</v>
      </c>
      <c r="B22" s="453" t="s">
        <v>41</v>
      </c>
      <c r="C22" s="454"/>
      <c r="D22" s="182" t="str">
        <f>IF(SUM(D23:E27)&lt;D4*0.05,"Warning, Total Professional Development Costs Are Less Than Required Minimum","")</f>
        <v/>
      </c>
      <c r="E22" s="183"/>
      <c r="F22" s="34"/>
      <c r="G22" s="35"/>
      <c r="H22" s="34"/>
      <c r="I22" s="36"/>
      <c r="J22" s="37"/>
      <c r="K22" s="38"/>
      <c r="L22" s="37"/>
      <c r="M22" s="38"/>
      <c r="N22" s="39"/>
      <c r="O22" s="69" t="str">
        <f>IF(L42&gt;0,IF(SUM(N23:O27)&lt;D4*0.05,"Warning, Total Professional Development Costs Are Less Than Required Minimum",""),"")</f>
        <v/>
      </c>
    </row>
    <row r="23" spans="1:15" ht="14.1" customHeight="1" x14ac:dyDescent="0.3">
      <c r="A23" s="12"/>
      <c r="B23" s="9"/>
      <c r="C23" s="27" t="s">
        <v>23</v>
      </c>
      <c r="D23" s="184">
        <f>Bldg5Budget!M15</f>
        <v>0</v>
      </c>
      <c r="E23" s="185">
        <f>Bldg5Budget!N15</f>
        <v>0</v>
      </c>
      <c r="F23" s="62">
        <v>0</v>
      </c>
      <c r="G23" s="63">
        <v>0</v>
      </c>
      <c r="H23" s="62">
        <v>0</v>
      </c>
      <c r="I23" s="63">
        <v>0</v>
      </c>
      <c r="J23" s="62">
        <v>0</v>
      </c>
      <c r="K23" s="63">
        <v>0</v>
      </c>
      <c r="L23" s="62">
        <v>0</v>
      </c>
      <c r="M23" s="63">
        <v>0</v>
      </c>
      <c r="N23" s="113">
        <f t="shared" ref="N23:O27" si="4">F23+H23+J23+L23</f>
        <v>0</v>
      </c>
      <c r="O23" s="111">
        <f t="shared" si="4"/>
        <v>0</v>
      </c>
    </row>
    <row r="24" spans="1:15" ht="14.1" customHeight="1" x14ac:dyDescent="0.3">
      <c r="A24" s="12"/>
      <c r="B24" s="9"/>
      <c r="C24" s="27" t="s">
        <v>32</v>
      </c>
      <c r="D24" s="180">
        <f>Bldg5Budget!M16</f>
        <v>0</v>
      </c>
      <c r="E24" s="181">
        <f>Bldg5Budget!N16</f>
        <v>0</v>
      </c>
      <c r="F24" s="60">
        <v>0</v>
      </c>
      <c r="G24" s="61">
        <v>0</v>
      </c>
      <c r="H24" s="60">
        <v>0</v>
      </c>
      <c r="I24" s="61">
        <v>0</v>
      </c>
      <c r="J24" s="60">
        <v>0</v>
      </c>
      <c r="K24" s="61">
        <v>0</v>
      </c>
      <c r="L24" s="60">
        <v>0</v>
      </c>
      <c r="M24" s="61">
        <v>0</v>
      </c>
      <c r="N24" s="109">
        <f t="shared" si="4"/>
        <v>0</v>
      </c>
      <c r="O24" s="110">
        <f t="shared" si="4"/>
        <v>0</v>
      </c>
    </row>
    <row r="25" spans="1:15" ht="14.1" customHeight="1" x14ac:dyDescent="0.3">
      <c r="A25" s="12"/>
      <c r="B25" s="9"/>
      <c r="C25" s="27" t="s">
        <v>34</v>
      </c>
      <c r="D25" s="180">
        <f>Bldg5Budget!M17</f>
        <v>0</v>
      </c>
      <c r="E25" s="181">
        <f>Bldg5Budget!N17</f>
        <v>0</v>
      </c>
      <c r="F25" s="60">
        <v>0</v>
      </c>
      <c r="G25" s="61">
        <v>0</v>
      </c>
      <c r="H25" s="60">
        <v>0</v>
      </c>
      <c r="I25" s="61">
        <v>0</v>
      </c>
      <c r="J25" s="60">
        <v>0</v>
      </c>
      <c r="K25" s="61">
        <v>0</v>
      </c>
      <c r="L25" s="60">
        <v>0</v>
      </c>
      <c r="M25" s="61">
        <v>0</v>
      </c>
      <c r="N25" s="109">
        <f t="shared" si="4"/>
        <v>0</v>
      </c>
      <c r="O25" s="110">
        <f t="shared" si="4"/>
        <v>0</v>
      </c>
    </row>
    <row r="26" spans="1:15" ht="14.1" customHeight="1" x14ac:dyDescent="0.3">
      <c r="A26" s="12"/>
      <c r="B26" s="9"/>
      <c r="C26" s="27" t="s">
        <v>33</v>
      </c>
      <c r="D26" s="180">
        <f>Bldg5Budget!M18</f>
        <v>0</v>
      </c>
      <c r="E26" s="181">
        <f>Bldg5Budget!N18</f>
        <v>0</v>
      </c>
      <c r="F26" s="60">
        <v>0</v>
      </c>
      <c r="G26" s="61">
        <v>0</v>
      </c>
      <c r="H26" s="60">
        <v>0</v>
      </c>
      <c r="I26" s="61">
        <v>0</v>
      </c>
      <c r="J26" s="60">
        <v>0</v>
      </c>
      <c r="K26" s="61">
        <v>0</v>
      </c>
      <c r="L26" s="60">
        <v>0</v>
      </c>
      <c r="M26" s="61">
        <v>0</v>
      </c>
      <c r="N26" s="109">
        <f t="shared" si="4"/>
        <v>0</v>
      </c>
      <c r="O26" s="110">
        <f t="shared" si="4"/>
        <v>0</v>
      </c>
    </row>
    <row r="27" spans="1:15" ht="14.1" customHeight="1" x14ac:dyDescent="0.3">
      <c r="A27" s="13"/>
      <c r="B27" s="16"/>
      <c r="C27" s="29" t="s">
        <v>64</v>
      </c>
      <c r="D27" s="180">
        <f>Bldg5Budget!M19</f>
        <v>0</v>
      </c>
      <c r="E27" s="181">
        <f>Bldg5Budget!N19</f>
        <v>0</v>
      </c>
      <c r="F27" s="83">
        <f t="shared" ref="F27:M27" si="5">-F21-F40</f>
        <v>0</v>
      </c>
      <c r="G27" s="84">
        <f t="shared" si="5"/>
        <v>0</v>
      </c>
      <c r="H27" s="83">
        <f t="shared" si="5"/>
        <v>0</v>
      </c>
      <c r="I27" s="84">
        <f t="shared" si="5"/>
        <v>0</v>
      </c>
      <c r="J27" s="83">
        <f t="shared" si="5"/>
        <v>0</v>
      </c>
      <c r="K27" s="84">
        <f t="shared" si="5"/>
        <v>0</v>
      </c>
      <c r="L27" s="83">
        <f t="shared" si="5"/>
        <v>0</v>
      </c>
      <c r="M27" s="84">
        <f t="shared" si="5"/>
        <v>0</v>
      </c>
      <c r="N27" s="114">
        <f t="shared" si="4"/>
        <v>0</v>
      </c>
      <c r="O27" s="115">
        <f t="shared" si="4"/>
        <v>0</v>
      </c>
    </row>
    <row r="28" spans="1:15" ht="14.1" customHeight="1" x14ac:dyDescent="0.3">
      <c r="A28" s="11">
        <v>3</v>
      </c>
      <c r="B28" s="451" t="s">
        <v>55</v>
      </c>
      <c r="C28" s="452"/>
      <c r="D28" s="182" t="str">
        <f>IF(SUM(D29:E31)&gt;D4*0.08,"Warning, Total Student Access Costs Exceed Allowable Limit","")</f>
        <v/>
      </c>
      <c r="E28" s="186"/>
      <c r="F28" s="75"/>
      <c r="G28" s="75"/>
      <c r="H28" s="75"/>
      <c r="I28" s="76"/>
      <c r="J28" s="37"/>
      <c r="K28" s="38"/>
      <c r="L28" s="37"/>
      <c r="M28" s="38"/>
      <c r="N28" s="39"/>
      <c r="O28" s="69" t="str">
        <f>IF(SUM(N29:O31)&gt;D4*0.08,"Warning, Total Student Access Costs Exceed Allowable Limit","")</f>
        <v/>
      </c>
    </row>
    <row r="29" spans="1:15" ht="14.1" customHeight="1" x14ac:dyDescent="0.3">
      <c r="A29" s="12"/>
      <c r="B29" s="9"/>
      <c r="C29" s="27" t="s">
        <v>56</v>
      </c>
      <c r="D29" s="184">
        <f>Bldg5Budget!M20</f>
        <v>0</v>
      </c>
      <c r="E29" s="185">
        <f>Bldg5Budget!N20</f>
        <v>0</v>
      </c>
      <c r="F29" s="62">
        <v>0</v>
      </c>
      <c r="G29" s="63">
        <v>0</v>
      </c>
      <c r="H29" s="62">
        <v>0</v>
      </c>
      <c r="I29" s="63">
        <v>0</v>
      </c>
      <c r="J29" s="62">
        <v>0</v>
      </c>
      <c r="K29" s="63">
        <v>0</v>
      </c>
      <c r="L29" s="62">
        <v>0</v>
      </c>
      <c r="M29" s="63">
        <v>0</v>
      </c>
      <c r="N29" s="113">
        <f t="shared" ref="N29:O31" si="6">F29+H29+J29+L29</f>
        <v>0</v>
      </c>
      <c r="O29" s="86">
        <f t="shared" si="6"/>
        <v>0</v>
      </c>
    </row>
    <row r="30" spans="1:15" ht="14.1" customHeight="1" x14ac:dyDescent="0.3">
      <c r="A30" s="12"/>
      <c r="B30" s="9"/>
      <c r="C30" s="27" t="s">
        <v>57</v>
      </c>
      <c r="D30" s="180">
        <f>Bldg5Budget!M21</f>
        <v>0</v>
      </c>
      <c r="E30" s="181">
        <f>Bldg5Budget!N21</f>
        <v>0</v>
      </c>
      <c r="F30" s="60">
        <v>0</v>
      </c>
      <c r="G30" s="61">
        <v>0</v>
      </c>
      <c r="H30" s="60">
        <v>0</v>
      </c>
      <c r="I30" s="61">
        <v>0</v>
      </c>
      <c r="J30" s="60">
        <v>0</v>
      </c>
      <c r="K30" s="61">
        <v>0</v>
      </c>
      <c r="L30" s="60">
        <v>0</v>
      </c>
      <c r="M30" s="61">
        <v>0</v>
      </c>
      <c r="N30" s="109">
        <f t="shared" si="6"/>
        <v>0</v>
      </c>
      <c r="O30" s="110">
        <f t="shared" si="6"/>
        <v>0</v>
      </c>
    </row>
    <row r="31" spans="1:15" ht="14.1" customHeight="1" x14ac:dyDescent="0.3">
      <c r="A31" s="32"/>
      <c r="B31" s="33"/>
      <c r="C31" s="103" t="s">
        <v>33</v>
      </c>
      <c r="D31" s="177">
        <f>Bldg5Budget!M22</f>
        <v>0</v>
      </c>
      <c r="E31" s="187"/>
      <c r="F31" s="108">
        <v>0</v>
      </c>
      <c r="G31" s="107"/>
      <c r="H31" s="108">
        <v>0</v>
      </c>
      <c r="I31" s="107"/>
      <c r="J31" s="108">
        <v>0</v>
      </c>
      <c r="K31" s="107"/>
      <c r="L31" s="108">
        <v>0</v>
      </c>
      <c r="M31" s="107"/>
      <c r="N31" s="114">
        <f t="shared" si="6"/>
        <v>0</v>
      </c>
      <c r="O31" s="107">
        <f t="shared" si="6"/>
        <v>0</v>
      </c>
    </row>
    <row r="32" spans="1:15" ht="14.1" customHeight="1" x14ac:dyDescent="0.3">
      <c r="A32" s="68"/>
      <c r="B32" s="25"/>
      <c r="C32" s="25"/>
      <c r="D32" s="188"/>
      <c r="E32" s="189"/>
      <c r="F32" s="40"/>
      <c r="G32" s="41"/>
      <c r="H32" s="40"/>
      <c r="I32" s="41"/>
      <c r="J32" s="40"/>
      <c r="K32" s="41"/>
      <c r="L32" s="40"/>
      <c r="M32" s="41"/>
      <c r="N32" s="40"/>
      <c r="O32" s="41"/>
    </row>
    <row r="33" spans="1:15" s="3" customFormat="1" ht="14.1" customHeight="1" x14ac:dyDescent="0.3">
      <c r="A33" s="12">
        <v>4</v>
      </c>
      <c r="B33" s="24" t="s">
        <v>42</v>
      </c>
      <c r="C33" s="26"/>
      <c r="D33" s="77" t="str">
        <f>IF(SUM(D34:D36)&gt;D4*0.04,"Warning, Total Evaluation Costs Exceed Allowable Limit","")</f>
        <v/>
      </c>
      <c r="E33" s="56"/>
      <c r="F33" s="55"/>
      <c r="G33" s="56"/>
      <c r="H33" s="55"/>
      <c r="I33" s="56"/>
      <c r="J33" s="55"/>
      <c r="K33" s="56"/>
      <c r="L33" s="55"/>
      <c r="M33" s="56"/>
      <c r="N33" s="57"/>
      <c r="O33" s="70" t="str">
        <f>IF(SUM(N34:N36)&gt;D4*0.04,"Warning, Total Evaluation Costs Exceed Allowable Limit","")</f>
        <v/>
      </c>
    </row>
    <row r="34" spans="1:15" ht="14.1" customHeight="1" x14ac:dyDescent="0.3">
      <c r="A34" s="12"/>
      <c r="B34" s="9"/>
      <c r="C34" s="27" t="s">
        <v>32</v>
      </c>
      <c r="D34" s="175">
        <f>Bldg5Budget!M23</f>
        <v>0</v>
      </c>
      <c r="E34" s="190"/>
      <c r="F34" s="64">
        <v>0</v>
      </c>
      <c r="G34" s="52"/>
      <c r="H34" s="64">
        <v>0</v>
      </c>
      <c r="I34" s="52"/>
      <c r="J34" s="64">
        <v>0</v>
      </c>
      <c r="K34" s="52"/>
      <c r="L34" s="64">
        <v>0</v>
      </c>
      <c r="M34" s="52"/>
      <c r="N34" s="113">
        <f>F34+H34+J34+L34</f>
        <v>0</v>
      </c>
      <c r="O34" s="52"/>
    </row>
    <row r="35" spans="1:15" ht="14.1" customHeight="1" x14ac:dyDescent="0.3">
      <c r="A35" s="12"/>
      <c r="B35" s="9"/>
      <c r="C35" s="27" t="s">
        <v>34</v>
      </c>
      <c r="D35" s="176">
        <f>Bldg5Budget!M24</f>
        <v>0</v>
      </c>
      <c r="E35" s="191"/>
      <c r="F35" s="65">
        <v>0</v>
      </c>
      <c r="G35" s="53"/>
      <c r="H35" s="65">
        <v>0</v>
      </c>
      <c r="I35" s="53"/>
      <c r="J35" s="65">
        <v>0</v>
      </c>
      <c r="K35" s="53"/>
      <c r="L35" s="65">
        <v>0</v>
      </c>
      <c r="M35" s="53"/>
      <c r="N35" s="109">
        <f>F35+H35+J35+L35</f>
        <v>0</v>
      </c>
      <c r="O35" s="106"/>
    </row>
    <row r="36" spans="1:15" ht="14.1" customHeight="1" x14ac:dyDescent="0.3">
      <c r="A36" s="32"/>
      <c r="B36" s="33"/>
      <c r="C36" s="103" t="s">
        <v>33</v>
      </c>
      <c r="D36" s="177">
        <f>Bldg5Budget!M25</f>
        <v>0</v>
      </c>
      <c r="E36" s="187"/>
      <c r="F36" s="108">
        <v>0</v>
      </c>
      <c r="G36" s="107"/>
      <c r="H36" s="108">
        <v>0</v>
      </c>
      <c r="I36" s="107"/>
      <c r="J36" s="108">
        <v>0</v>
      </c>
      <c r="K36" s="107"/>
      <c r="L36" s="108">
        <v>0</v>
      </c>
      <c r="M36" s="107"/>
      <c r="N36" s="114">
        <f>F36+H36+J36+L36</f>
        <v>0</v>
      </c>
      <c r="O36" s="107"/>
    </row>
    <row r="37" spans="1:15" s="3" customFormat="1" ht="14.1" customHeight="1" x14ac:dyDescent="0.3">
      <c r="A37" s="68"/>
      <c r="B37" s="25"/>
      <c r="C37" s="25"/>
      <c r="D37" s="188"/>
      <c r="E37" s="189"/>
      <c r="F37" s="40"/>
      <c r="G37" s="41"/>
      <c r="H37" s="40"/>
      <c r="I37" s="41"/>
      <c r="J37" s="40"/>
      <c r="K37" s="41"/>
      <c r="L37" s="40"/>
      <c r="M37" s="41"/>
      <c r="N37" s="40"/>
      <c r="O37" s="41"/>
    </row>
    <row r="38" spans="1:15" s="3" customFormat="1" ht="14.1" customHeight="1" x14ac:dyDescent="0.3">
      <c r="A38" s="12">
        <v>5</v>
      </c>
      <c r="B38" s="24" t="s">
        <v>43</v>
      </c>
      <c r="C38" s="26"/>
      <c r="D38" s="77" t="str">
        <f>IF(SUM(D39:D41)&gt;D4*0.08,"Warning, Total Other Admin Costs Exceed Allowable Limit","")</f>
        <v/>
      </c>
      <c r="E38" s="56"/>
      <c r="F38" s="55"/>
      <c r="G38" s="56"/>
      <c r="H38" s="55"/>
      <c r="I38" s="56"/>
      <c r="J38" s="55"/>
      <c r="K38" s="56"/>
      <c r="L38" s="55"/>
      <c r="M38" s="56"/>
      <c r="N38" s="57"/>
      <c r="O38" s="70" t="str">
        <f>IF(SUM(N39:O41)&gt;D4*0.08,"Warning, Total Admin Costs Exceed Allowable Limit","")</f>
        <v/>
      </c>
    </row>
    <row r="39" spans="1:15" ht="14.1" customHeight="1" x14ac:dyDescent="0.3">
      <c r="A39" s="12"/>
      <c r="B39" s="9"/>
      <c r="C39" s="27" t="s">
        <v>43</v>
      </c>
      <c r="D39" s="205">
        <f>Bldg5Budget!M26</f>
        <v>0</v>
      </c>
      <c r="E39" s="191"/>
      <c r="F39" s="66">
        <v>0</v>
      </c>
      <c r="G39" s="53"/>
      <c r="H39" s="66">
        <v>0</v>
      </c>
      <c r="I39" s="53"/>
      <c r="J39" s="66">
        <v>0</v>
      </c>
      <c r="K39" s="53"/>
      <c r="L39" s="66">
        <v>0</v>
      </c>
      <c r="M39" s="53"/>
      <c r="N39" s="113">
        <f>F39+H39+J39+L39</f>
        <v>0</v>
      </c>
      <c r="O39" s="53"/>
    </row>
    <row r="40" spans="1:15" ht="14.1" customHeight="1" x14ac:dyDescent="0.3">
      <c r="A40" s="12"/>
      <c r="B40" s="9"/>
      <c r="C40" s="27" t="s">
        <v>62</v>
      </c>
      <c r="D40" s="226">
        <f>Bldg5Budget!M27</f>
        <v>0</v>
      </c>
      <c r="E40" s="191"/>
      <c r="F40" s="67">
        <v>0</v>
      </c>
      <c r="G40" s="53"/>
      <c r="H40" s="66">
        <v>0</v>
      </c>
      <c r="I40" s="53"/>
      <c r="J40" s="67">
        <v>0</v>
      </c>
      <c r="K40" s="53"/>
      <c r="L40" s="67">
        <v>0</v>
      </c>
      <c r="M40" s="53"/>
      <c r="N40" s="109">
        <f>F40+H40+J40+L40</f>
        <v>0</v>
      </c>
      <c r="O40" s="106"/>
    </row>
    <row r="41" spans="1:15" ht="14.1" customHeight="1" x14ac:dyDescent="0.3">
      <c r="A41" s="32"/>
      <c r="B41" s="33"/>
      <c r="C41" s="103" t="s">
        <v>60</v>
      </c>
      <c r="D41" s="177">
        <f>Bldg5Budget!M28</f>
        <v>0</v>
      </c>
      <c r="E41" s="191"/>
      <c r="F41" s="104">
        <f>ROUND(SUM(F16:G40)*O3,2)</f>
        <v>0</v>
      </c>
      <c r="G41" s="78"/>
      <c r="H41" s="105">
        <v>0</v>
      </c>
      <c r="I41" s="78"/>
      <c r="J41" s="105">
        <f>ROUND(SUM(J16:K40)*$O$3,2)</f>
        <v>0</v>
      </c>
      <c r="K41" s="78"/>
      <c r="L41" s="105">
        <f>ROUND(SUM(L16:M40)*$O$3,2)</f>
        <v>0</v>
      </c>
      <c r="M41" s="53"/>
      <c r="N41" s="82">
        <f>F41+H41+J41+L41</f>
        <v>0</v>
      </c>
      <c r="O41" s="53"/>
    </row>
    <row r="42" spans="1:15" ht="18" customHeight="1" thickBot="1" x14ac:dyDescent="0.35">
      <c r="A42" s="72">
        <v>6</v>
      </c>
      <c r="B42" s="30" t="s">
        <v>47</v>
      </c>
      <c r="C42" s="73"/>
      <c r="D42" s="192">
        <f>SUM(D16:E41)</f>
        <v>0</v>
      </c>
      <c r="E42" s="193"/>
      <c r="F42" s="85">
        <f>SUM(F16:G21)+SUM(F23:G27)+SUM(F29:G31)+SUM(F34:G37)+SUM(F39:G41)</f>
        <v>0</v>
      </c>
      <c r="G42" s="71"/>
      <c r="H42" s="85">
        <f>SUM(H16:I21)+SUM(H23:I27)+SUM(H29:I31)+SUM(H34:I37)+SUM(H39:I41)</f>
        <v>0</v>
      </c>
      <c r="I42" s="71"/>
      <c r="J42" s="85">
        <f>SUM(J16:K21)+SUM(J23:K27)+SUM(J29:K31)+SUM(J34:K37)+SUM(J39:K41)</f>
        <v>0</v>
      </c>
      <c r="K42" s="71"/>
      <c r="L42" s="85">
        <f>SUM(L16:M21)+SUM(L23:M27)+SUM(L29:M31)+SUM(L34:M37)+SUM(L39:M41)</f>
        <v>0</v>
      </c>
      <c r="M42" s="71"/>
      <c r="N42" s="116">
        <f>SUM(N16:O21)+SUM(N23:O27)+SUM(N29:O31)+SUM(N34:N41)</f>
        <v>0</v>
      </c>
      <c r="O42" s="71"/>
    </row>
    <row r="43" spans="1:15" ht="18" customHeight="1" thickTop="1" x14ac:dyDescent="0.3">
      <c r="A43" s="310">
        <v>7</v>
      </c>
      <c r="B43" s="459" t="s">
        <v>46</v>
      </c>
      <c r="C43" s="460"/>
      <c r="D43" s="311">
        <f>D5</f>
        <v>0</v>
      </c>
      <c r="E43" s="312"/>
      <c r="F43" s="313">
        <v>0</v>
      </c>
      <c r="G43" s="314"/>
      <c r="H43" s="313">
        <v>0</v>
      </c>
      <c r="I43" s="314"/>
      <c r="J43" s="313">
        <v>0</v>
      </c>
      <c r="K43" s="314"/>
      <c r="L43" s="313">
        <v>0</v>
      </c>
      <c r="M43" s="314"/>
      <c r="N43" s="315">
        <v>0</v>
      </c>
      <c r="O43" s="314"/>
    </row>
    <row r="44" spans="1:15" ht="18" customHeight="1" thickBot="1" x14ac:dyDescent="0.35">
      <c r="A44" s="14">
        <v>8</v>
      </c>
      <c r="B44" s="30" t="s">
        <v>414</v>
      </c>
      <c r="C44" s="31"/>
      <c r="D44" s="192">
        <f>D42-D43</f>
        <v>0</v>
      </c>
      <c r="E44" s="193"/>
      <c r="F44" s="85">
        <f>F42-F43</f>
        <v>0</v>
      </c>
      <c r="G44" s="71"/>
      <c r="H44" s="85">
        <f>H42-H43</f>
        <v>0</v>
      </c>
      <c r="I44" s="71"/>
      <c r="J44" s="85">
        <f>J42-J43</f>
        <v>0</v>
      </c>
      <c r="K44" s="71"/>
      <c r="L44" s="85">
        <f>L42-L43</f>
        <v>0</v>
      </c>
      <c r="M44" s="71"/>
      <c r="N44" s="117">
        <f>N42-N43</f>
        <v>0</v>
      </c>
      <c r="O44" s="71"/>
    </row>
    <row r="45" spans="1:15" ht="6.75" customHeight="1" thickTop="1" thickBot="1" x14ac:dyDescent="0.3">
      <c r="A45" s="99"/>
      <c r="B45" s="5"/>
      <c r="C45" s="5"/>
      <c r="D45" s="244"/>
      <c r="E45" s="244"/>
      <c r="F45" s="6"/>
      <c r="G45" s="6"/>
      <c r="H45" s="6"/>
      <c r="I45" s="6"/>
      <c r="J45" s="6"/>
      <c r="K45" s="6"/>
      <c r="L45" s="6"/>
      <c r="M45" s="6"/>
      <c r="N45" s="6"/>
      <c r="O45" s="101"/>
    </row>
    <row r="46" spans="1:15" ht="15" customHeight="1" x14ac:dyDescent="0.25">
      <c r="A46" s="79"/>
      <c r="B46" s="102"/>
      <c r="C46" s="102"/>
      <c r="D46" s="445" t="str">
        <f>_xlfn.CONCAT(Summary!B2,"
Award Balance")</f>
        <v>2020-21
Award Balance</v>
      </c>
      <c r="E46" s="446"/>
      <c r="F46" s="243" t="s">
        <v>446</v>
      </c>
      <c r="G46" s="229"/>
      <c r="H46" s="229"/>
      <c r="I46" s="229"/>
      <c r="J46" s="229"/>
      <c r="K46" s="229"/>
      <c r="L46" s="118" t="s">
        <v>36</v>
      </c>
      <c r="M46" s="119"/>
      <c r="N46" s="119"/>
      <c r="O46" s="263"/>
    </row>
    <row r="47" spans="1:15" ht="24" customHeight="1" x14ac:dyDescent="0.25">
      <c r="A47" s="233"/>
      <c r="B47" s="234"/>
      <c r="C47" s="234"/>
      <c r="D47" s="447"/>
      <c r="E47" s="448"/>
      <c r="F47" s="290" t="s">
        <v>447</v>
      </c>
      <c r="G47" s="291" t="s">
        <v>455</v>
      </c>
      <c r="H47" s="292" t="s">
        <v>456</v>
      </c>
      <c r="I47" s="292" t="s">
        <v>448</v>
      </c>
      <c r="J47" s="293" t="s">
        <v>454</v>
      </c>
      <c r="K47" s="294" t="s">
        <v>449</v>
      </c>
      <c r="L47" s="428" t="s">
        <v>45</v>
      </c>
      <c r="M47" s="429"/>
      <c r="N47" s="429"/>
      <c r="O47" s="430"/>
    </row>
    <row r="48" spans="1:15" s="236" customFormat="1" ht="27.9" customHeight="1" x14ac:dyDescent="0.3">
      <c r="A48" s="443" t="s">
        <v>70</v>
      </c>
      <c r="B48" s="444"/>
      <c r="C48" s="444"/>
      <c r="D48" s="245" t="s">
        <v>21</v>
      </c>
      <c r="E48" s="247" t="s">
        <v>22</v>
      </c>
      <c r="F48" s="255"/>
      <c r="G48" s="255"/>
      <c r="H48" s="255"/>
      <c r="I48" s="256"/>
      <c r="J48" s="256"/>
      <c r="K48" s="257"/>
      <c r="L48" s="428"/>
      <c r="M48" s="429"/>
      <c r="N48" s="429"/>
      <c r="O48" s="430"/>
    </row>
    <row r="49" spans="1:15" s="236" customFormat="1" ht="27.9" customHeight="1" x14ac:dyDescent="0.3">
      <c r="A49" s="449" t="str">
        <f>B15</f>
        <v>Program:</v>
      </c>
      <c r="B49" s="450"/>
      <c r="C49" s="450"/>
      <c r="D49" s="246">
        <f>SUM(D16:D21)-SUM(N16:N21)</f>
        <v>0</v>
      </c>
      <c r="E49" s="248">
        <f>SUM(E16:E21)-SUM(O16:O21)</f>
        <v>0</v>
      </c>
      <c r="F49" s="255"/>
      <c r="G49" s="255"/>
      <c r="H49" s="255"/>
      <c r="I49" s="256"/>
      <c r="J49" s="256"/>
      <c r="K49" s="257"/>
      <c r="L49" s="428"/>
      <c r="M49" s="429"/>
      <c r="N49" s="429"/>
      <c r="O49" s="430"/>
    </row>
    <row r="50" spans="1:15" s="236" customFormat="1" ht="27.9" customHeight="1" x14ac:dyDescent="0.3">
      <c r="A50" s="449" t="str">
        <f>B22</f>
        <v>Professional Development:</v>
      </c>
      <c r="B50" s="450"/>
      <c r="C50" s="450"/>
      <c r="D50" s="246">
        <f>SUM(D23:D27)-SUM(N23:N27)</f>
        <v>0</v>
      </c>
      <c r="E50" s="248">
        <f>SUM(E23:E27)-SUM(O23:O27)</f>
        <v>0</v>
      </c>
      <c r="F50" s="255"/>
      <c r="G50" s="255"/>
      <c r="H50" s="255"/>
      <c r="I50" s="256"/>
      <c r="J50" s="256"/>
      <c r="K50" s="257"/>
      <c r="L50" s="428"/>
      <c r="M50" s="429"/>
      <c r="N50" s="429"/>
      <c r="O50" s="430"/>
    </row>
    <row r="51" spans="1:15" s="236" customFormat="1" ht="27.9" customHeight="1" x14ac:dyDescent="0.3">
      <c r="A51" s="449" t="str">
        <f>B28</f>
        <v>Student Access:</v>
      </c>
      <c r="B51" s="450"/>
      <c r="C51" s="450"/>
      <c r="D51" s="246">
        <f>SUM(D29:D31)-SUM(N29:N31)</f>
        <v>0</v>
      </c>
      <c r="E51" s="248">
        <f>SUM(E29:E31)-SUM(O29:O31)</f>
        <v>0</v>
      </c>
      <c r="F51" s="255"/>
      <c r="G51" s="255"/>
      <c r="H51" s="255"/>
      <c r="I51" s="256"/>
      <c r="J51" s="256"/>
      <c r="K51" s="257"/>
      <c r="L51" s="264" t="s">
        <v>69</v>
      </c>
      <c r="M51" s="439"/>
      <c r="N51" s="439"/>
      <c r="O51" s="440"/>
    </row>
    <row r="52" spans="1:15" s="236" customFormat="1" ht="27.9" customHeight="1" x14ac:dyDescent="0.3">
      <c r="A52" s="318"/>
      <c r="B52" s="319"/>
      <c r="C52" s="319"/>
      <c r="D52" s="319"/>
      <c r="E52" s="320"/>
      <c r="F52" s="255"/>
      <c r="G52" s="255"/>
      <c r="H52" s="255"/>
      <c r="I52" s="256"/>
      <c r="J52" s="256"/>
      <c r="K52" s="257"/>
      <c r="L52" s="306" t="s">
        <v>24</v>
      </c>
      <c r="M52" s="87"/>
      <c r="N52" s="87"/>
      <c r="O52" s="305"/>
    </row>
    <row r="53" spans="1:15" s="236" customFormat="1" ht="27.9" customHeight="1" thickBot="1" x14ac:dyDescent="0.35">
      <c r="A53" s="317"/>
      <c r="B53" s="227"/>
      <c r="C53" s="227"/>
      <c r="D53" s="227"/>
      <c r="E53" s="41"/>
      <c r="F53" s="255"/>
      <c r="G53" s="255"/>
      <c r="H53" s="255"/>
      <c r="I53" s="256"/>
      <c r="J53" s="256"/>
      <c r="K53" s="257"/>
      <c r="L53" s="316"/>
      <c r="M53" s="87"/>
      <c r="N53" s="87"/>
      <c r="O53" s="305"/>
    </row>
    <row r="54" spans="1:15" s="236" customFormat="1" ht="14.1" customHeight="1" thickBot="1" x14ac:dyDescent="0.35">
      <c r="A54" s="431" t="str">
        <f>B33</f>
        <v>Evaluation:</v>
      </c>
      <c r="B54" s="432"/>
      <c r="C54" s="433"/>
      <c r="D54" s="342"/>
      <c r="E54" s="437">
        <f>SUM(D34:D36)-SUM(N34:N36)</f>
        <v>0</v>
      </c>
      <c r="F54" s="94" t="s">
        <v>44</v>
      </c>
      <c r="G54" s="442" t="s">
        <v>450</v>
      </c>
      <c r="H54" s="442"/>
      <c r="I54" s="442"/>
      <c r="J54" s="442"/>
      <c r="K54" s="249"/>
      <c r="L54" s="301" t="s">
        <v>25</v>
      </c>
      <c r="M54" s="302"/>
      <c r="N54" s="303"/>
      <c r="O54" s="304" t="s">
        <v>27</v>
      </c>
    </row>
    <row r="55" spans="1:15" s="236" customFormat="1" ht="14.1" customHeight="1" x14ac:dyDescent="0.35">
      <c r="A55" s="434"/>
      <c r="B55" s="435"/>
      <c r="C55" s="436"/>
      <c r="D55" s="342"/>
      <c r="E55" s="438"/>
      <c r="F55" s="232"/>
      <c r="G55" s="441"/>
      <c r="H55" s="441"/>
      <c r="I55" s="441"/>
      <c r="J55" s="441"/>
      <c r="K55" s="252"/>
      <c r="L55" s="251" t="s">
        <v>61</v>
      </c>
      <c r="M55" s="50"/>
      <c r="N55" s="50"/>
      <c r="O55" s="231"/>
    </row>
    <row r="56" spans="1:15" s="236" customFormat="1" ht="14.1" customHeight="1" x14ac:dyDescent="0.3">
      <c r="A56" s="431" t="str">
        <f>B38</f>
        <v>Other Admin Costs</v>
      </c>
      <c r="B56" s="432"/>
      <c r="C56" s="433"/>
      <c r="D56" s="342"/>
      <c r="E56" s="437">
        <f>D39-N39+D40</f>
        <v>0</v>
      </c>
      <c r="F56" s="95"/>
      <c r="G56" s="441" t="s">
        <v>451</v>
      </c>
      <c r="H56" s="441"/>
      <c r="I56" s="441"/>
      <c r="J56" s="441"/>
      <c r="K56" s="252"/>
      <c r="L56" s="308"/>
      <c r="M56" s="307"/>
      <c r="N56" s="307"/>
      <c r="O56" s="309"/>
    </row>
    <row r="57" spans="1:15" s="236" customFormat="1" ht="14.1" customHeight="1" x14ac:dyDescent="0.35">
      <c r="A57" s="434"/>
      <c r="B57" s="435"/>
      <c r="C57" s="436"/>
      <c r="D57" s="342"/>
      <c r="E57" s="438"/>
      <c r="F57" s="95"/>
      <c r="G57" s="441"/>
      <c r="H57" s="441"/>
      <c r="I57" s="441"/>
      <c r="J57" s="441"/>
      <c r="K57" s="252"/>
      <c r="L57" s="259"/>
      <c r="M57" s="51"/>
      <c r="N57" s="51"/>
      <c r="O57" s="260"/>
    </row>
    <row r="58" spans="1:15" s="236" customFormat="1" ht="14.1" customHeight="1" x14ac:dyDescent="0.35">
      <c r="A58" s="431" t="str">
        <f>C41</f>
        <v>Indirect Costs, Restricted</v>
      </c>
      <c r="B58" s="432"/>
      <c r="C58" s="433"/>
      <c r="D58" s="342"/>
      <c r="E58" s="437">
        <f>D41-N41</f>
        <v>0</v>
      </c>
      <c r="F58" s="95"/>
      <c r="G58" s="441" t="s">
        <v>452</v>
      </c>
      <c r="H58" s="441"/>
      <c r="I58" s="441"/>
      <c r="J58" s="441"/>
      <c r="K58" s="252"/>
      <c r="L58" s="295" t="s">
        <v>53</v>
      </c>
      <c r="M58" s="296"/>
      <c r="N58" s="296"/>
      <c r="O58" s="297" t="s">
        <v>27</v>
      </c>
    </row>
    <row r="59" spans="1:15" s="236" customFormat="1" ht="14.1" customHeight="1" x14ac:dyDescent="0.35">
      <c r="A59" s="434"/>
      <c r="B59" s="435"/>
      <c r="C59" s="436"/>
      <c r="D59" s="342"/>
      <c r="E59" s="438"/>
      <c r="F59" s="95"/>
      <c r="G59" s="441"/>
      <c r="H59" s="441"/>
      <c r="I59" s="441"/>
      <c r="J59" s="441"/>
      <c r="K59" s="252"/>
      <c r="L59" s="295"/>
      <c r="M59" s="296"/>
      <c r="N59" s="296"/>
      <c r="O59" s="297"/>
    </row>
    <row r="60" spans="1:15" s="236" customFormat="1" ht="14.1" customHeight="1" thickBot="1" x14ac:dyDescent="0.4">
      <c r="A60" s="431" t="s">
        <v>30</v>
      </c>
      <c r="B60" s="432"/>
      <c r="C60" s="433"/>
      <c r="D60" s="464"/>
      <c r="E60" s="437">
        <f>SUM(D49:E58)</f>
        <v>0</v>
      </c>
      <c r="F60" s="95"/>
      <c r="G60" s="458" t="s">
        <v>453</v>
      </c>
      <c r="H60" s="458"/>
      <c r="I60" s="458"/>
      <c r="J60" s="458"/>
      <c r="K60" s="252"/>
      <c r="L60" s="261"/>
      <c r="M60" s="51"/>
      <c r="N60" s="51"/>
      <c r="O60" s="262"/>
    </row>
    <row r="61" spans="1:15" s="236" customFormat="1" ht="14.1" customHeight="1" thickBot="1" x14ac:dyDescent="0.4">
      <c r="A61" s="461"/>
      <c r="B61" s="462"/>
      <c r="C61" s="463"/>
      <c r="D61" s="465"/>
      <c r="E61" s="466"/>
      <c r="F61" s="230"/>
      <c r="G61" s="458"/>
      <c r="H61" s="458"/>
      <c r="I61" s="458"/>
      <c r="J61" s="458"/>
      <c r="K61" s="250"/>
      <c r="L61" s="298" t="s">
        <v>54</v>
      </c>
      <c r="M61" s="299"/>
      <c r="N61" s="299"/>
      <c r="O61" s="300" t="s">
        <v>27</v>
      </c>
    </row>
    <row r="62" spans="1:15" x14ac:dyDescent="0.2">
      <c r="A62" s="236"/>
      <c r="B62" s="236"/>
      <c r="C62" s="236"/>
      <c r="D62" s="236"/>
      <c r="E62" s="236"/>
    </row>
    <row r="63" spans="1:15" x14ac:dyDescent="0.2">
      <c r="A63" s="236"/>
      <c r="B63" s="236"/>
      <c r="C63" s="236"/>
      <c r="D63" s="236"/>
      <c r="E63" s="236"/>
    </row>
  </sheetData>
  <sheetProtection sheet="1" objects="1" scenarios="1"/>
  <mergeCells count="59">
    <mergeCell ref="G60:J61"/>
    <mergeCell ref="A60:C61"/>
    <mergeCell ref="D60:D61"/>
    <mergeCell ref="E60:E61"/>
    <mergeCell ref="A49:C49"/>
    <mergeCell ref="A50:C50"/>
    <mergeCell ref="A51:C51"/>
    <mergeCell ref="A56:C57"/>
    <mergeCell ref="E56:E57"/>
    <mergeCell ref="B43:C43"/>
    <mergeCell ref="D46:E47"/>
    <mergeCell ref="L47:O50"/>
    <mergeCell ref="A58:C59"/>
    <mergeCell ref="E58:E59"/>
    <mergeCell ref="G56:J57"/>
    <mergeCell ref="G58:J59"/>
    <mergeCell ref="A48:C48"/>
    <mergeCell ref="M51:O51"/>
    <mergeCell ref="A54:C55"/>
    <mergeCell ref="E54:E55"/>
    <mergeCell ref="G54:J55"/>
    <mergeCell ref="L12:M12"/>
    <mergeCell ref="N13:O13"/>
    <mergeCell ref="A14:C14"/>
    <mergeCell ref="B22:C22"/>
    <mergeCell ref="B28:C28"/>
    <mergeCell ref="L13:M13"/>
    <mergeCell ref="A13:C13"/>
    <mergeCell ref="D13:E13"/>
    <mergeCell ref="F13:G13"/>
    <mergeCell ref="H13:I13"/>
    <mergeCell ref="J13:K13"/>
    <mergeCell ref="N2:O2"/>
    <mergeCell ref="A8:E8"/>
    <mergeCell ref="L8:M8"/>
    <mergeCell ref="N8:O8"/>
    <mergeCell ref="D1:G1"/>
    <mergeCell ref="D2:G2"/>
    <mergeCell ref="D3:G3"/>
    <mergeCell ref="H1:M1"/>
    <mergeCell ref="H2:M2"/>
    <mergeCell ref="H3:M3"/>
    <mergeCell ref="H4:M4"/>
    <mergeCell ref="A9:E9"/>
    <mergeCell ref="L9:M9"/>
    <mergeCell ref="N9:O9"/>
    <mergeCell ref="N11:O11"/>
    <mergeCell ref="A12:C12"/>
    <mergeCell ref="N12:O12"/>
    <mergeCell ref="B11:C11"/>
    <mergeCell ref="D11:E11"/>
    <mergeCell ref="F11:G11"/>
    <mergeCell ref="H11:I11"/>
    <mergeCell ref="J11:K11"/>
    <mergeCell ref="L11:M11"/>
    <mergeCell ref="D12:E12"/>
    <mergeCell ref="F12:G12"/>
    <mergeCell ref="H12:I12"/>
    <mergeCell ref="J12:K12"/>
  </mergeCells>
  <conditionalFormatting sqref="D40">
    <cfRule type="cellIs" dxfId="130" priority="7" operator="greaterThan">
      <formula>0</formula>
    </cfRule>
  </conditionalFormatting>
  <conditionalFormatting sqref="D39">
    <cfRule type="expression" dxfId="129" priority="6">
      <formula>$D$39+$D$40+$D$41&gt;$D$4*0.08</formula>
    </cfRule>
  </conditionalFormatting>
  <conditionalFormatting sqref="F21:M21">
    <cfRule type="cellIs" dxfId="128" priority="20" operator="greaterThan">
      <formula>0</formula>
    </cfRule>
  </conditionalFormatting>
  <conditionalFormatting sqref="L39:L40">
    <cfRule type="expression" dxfId="127" priority="18">
      <formula>SUM($N$39:$N$41)&gt;$D$42*0.08</formula>
    </cfRule>
  </conditionalFormatting>
  <conditionalFormatting sqref="L40">
    <cfRule type="expression" dxfId="126" priority="15">
      <formula>($F$39+$F$40+$F$41+$H$39+$H$40+$H$41+$J$39+$J$40+$J$41+$L$39+$L$40+$L$41)&gt;($F$42+$H$42+$J$42+$L$42)*0.08</formula>
    </cfRule>
    <cfRule type="cellIs" dxfId="125" priority="17" operator="greaterThan">
      <formula>0</formula>
    </cfRule>
  </conditionalFormatting>
  <conditionalFormatting sqref="L39">
    <cfRule type="expression" dxfId="124" priority="16">
      <formula>($F$39+$F$40+$F$41+$H$39+$H$40+$H$41+$J$39+$J$40+$J$41+$L$39+$L$40+$L$41)&gt;($F$42+$H$42+$J$42+$L$42)*0.08</formula>
    </cfRule>
  </conditionalFormatting>
  <conditionalFormatting sqref="F39:F40">
    <cfRule type="expression" dxfId="123" priority="23">
      <formula>($F$39+$F$40+$F$41)&gt;$F$42*0.08</formula>
    </cfRule>
  </conditionalFormatting>
  <conditionalFormatting sqref="H39:H40">
    <cfRule type="expression" dxfId="122" priority="22">
      <formula>($F$39+$F$40+$F$41+$H$39+$H$40+$H$41)&gt;($F$42+$H$42)*0.08</formula>
    </cfRule>
  </conditionalFormatting>
  <conditionalFormatting sqref="J39:J40">
    <cfRule type="expression" dxfId="121" priority="21">
      <formula>($F$39+$F$40+$F$41+$H$39+$H$40+$H$41+$J$39+$J$40+$J$41)&gt;($F$42+$H$42+$J$42)*0.08</formula>
    </cfRule>
  </conditionalFormatting>
  <conditionalFormatting sqref="F40 H40 J40">
    <cfRule type="cellIs" dxfId="120" priority="19" operator="greaterThan">
      <formula>0</formula>
    </cfRule>
  </conditionalFormatting>
  <conditionalFormatting sqref="E21">
    <cfRule type="cellIs" dxfId="119" priority="14" operator="greaterThan">
      <formula>0</formula>
    </cfRule>
  </conditionalFormatting>
  <conditionalFormatting sqref="D21">
    <cfRule type="expression" dxfId="118" priority="9">
      <formula>($F$39+$F$40+$F$41)&gt;$F$42*0.08</formula>
    </cfRule>
  </conditionalFormatting>
  <conditionalFormatting sqref="D21">
    <cfRule type="cellIs" dxfId="117" priority="8" operator="greaterThan">
      <formula>0</formula>
    </cfRule>
  </conditionalFormatting>
  <conditionalFormatting sqref="F41">
    <cfRule type="cellIs" dxfId="116" priority="24" operator="greaterThan">
      <formula>ROUND($O$3*(SUM(F$16:G$40)),2)</formula>
    </cfRule>
  </conditionalFormatting>
  <conditionalFormatting sqref="H41">
    <cfRule type="cellIs" dxfId="115" priority="25" operator="greaterThan">
      <formula>ROUND($O$3*(SUM(F$16:I$40)),2)</formula>
    </cfRule>
  </conditionalFormatting>
  <conditionalFormatting sqref="J41 L41">
    <cfRule type="cellIs" dxfId="114" priority="26" operator="greaterThan">
      <formula>ROUND($O$3*(SUM(F$16:K$40)),2)</formula>
    </cfRule>
  </conditionalFormatting>
  <conditionalFormatting sqref="D40">
    <cfRule type="expression" dxfId="113" priority="28">
      <formula>($F$40+$F$41+$F$42)&gt;$F$43*0.08</formula>
    </cfRule>
  </conditionalFormatting>
  <conditionalFormatting sqref="D4">
    <cfRule type="cellIs" dxfId="112" priority="4" operator="notEqual">
      <formula>$D$42</formula>
    </cfRule>
  </conditionalFormatting>
  <conditionalFormatting sqref="D5">
    <cfRule type="cellIs" dxfId="111" priority="5" operator="notEqual">
      <formula>$D$43</formula>
    </cfRule>
  </conditionalFormatting>
  <conditionalFormatting sqref="D42">
    <cfRule type="cellIs" dxfId="110" priority="2" operator="notEqual">
      <formula>$D$4</formula>
    </cfRule>
    <cfRule type="cellIs" dxfId="109" priority="3" operator="greaterThan">
      <formula>$D$4+$D$5</formula>
    </cfRule>
  </conditionalFormatting>
  <conditionalFormatting sqref="D43">
    <cfRule type="cellIs" dxfId="108" priority="1" operator="greaterThan">
      <formula>$D$5</formula>
    </cfRule>
  </conditionalFormatting>
  <dataValidations count="3">
    <dataValidation type="decimal" operator="lessThanOrEqual" allowBlank="1" showInputMessage="1" showErrorMessage="1" error="Cannot exceed the Admin Cost rate limitation of 8 percent." sqref="O3" xr:uid="{00000000-0002-0000-0A00-000000000000}">
      <formula1>0.08</formula1>
    </dataValidation>
    <dataValidation type="list" allowBlank="1" showInputMessage="1" showErrorMessage="1" sqref="J48:J53" xr:uid="{00000000-0002-0000-0A00-000001000000}">
      <formula1>$F$14:$G$14</formula1>
    </dataValidation>
    <dataValidation type="list" allowBlank="1" showInputMessage="1" showErrorMessage="1" sqref="F48:F53" xr:uid="{00000000-0002-0000-0A00-000002000000}">
      <formula1>$F$12:$M$12</formula1>
    </dataValidation>
  </dataValidations>
  <pageMargins left="0.5" right="0" top="0" bottom="0" header="0.3" footer="0.3"/>
  <pageSetup scale="64"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3000000}">
          <x14:formula1>
            <xm:f>Bldg1Budget!$B$9:$B$28</xm:f>
          </x14:formula1>
          <xm:sqref>G48:H53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42"/>
  <sheetViews>
    <sheetView zoomScale="95" zoomScaleNormal="95" workbookViewId="0">
      <pane xSplit="2" topLeftCell="C1" activePane="topRight" state="frozen"/>
      <selection activeCell="D1" sqref="D1:G1"/>
      <selection pane="topRight" activeCell="E9" sqref="E9"/>
    </sheetView>
  </sheetViews>
  <sheetFormatPr defaultColWidth="9.109375" defaultRowHeight="11.4" x14ac:dyDescent="0.2"/>
  <cols>
    <col min="1" max="1" width="2.5546875" style="1" customWidth="1"/>
    <col min="2" max="2" width="46.6640625" style="1" bestFit="1" customWidth="1"/>
    <col min="3" max="14" width="13.33203125" style="1" customWidth="1"/>
    <col min="15" max="15" width="17.6640625" style="1" customWidth="1"/>
    <col min="16" max="16384" width="9.109375" style="1"/>
  </cols>
  <sheetData>
    <row r="1" spans="1:14" ht="15" customHeight="1" thickBot="1" x14ac:dyDescent="0.35">
      <c r="A1" s="220" t="s">
        <v>65</v>
      </c>
      <c r="B1" s="88"/>
      <c r="C1" s="524" t="str">
        <f>IF(ISBLANK(Bldg5!D1)=TRUE,"",Bldg5!D1)</f>
        <v>[Building 5]</v>
      </c>
      <c r="D1" s="525"/>
      <c r="E1" s="525"/>
      <c r="F1" s="526"/>
      <c r="G1" s="520" t="s">
        <v>0</v>
      </c>
      <c r="H1" s="520"/>
      <c r="I1" s="520"/>
      <c r="J1" s="520"/>
      <c r="K1" s="520"/>
      <c r="L1" s="521"/>
      <c r="M1" s="154" t="s">
        <v>37</v>
      </c>
      <c r="N1" s="153" t="str">
        <f>IF(ISBLANK(Summary!B6)=TRUE,"",Summary!B6)</f>
        <v/>
      </c>
    </row>
    <row r="2" spans="1:14" ht="15" customHeight="1" x14ac:dyDescent="0.3">
      <c r="A2" s="221" t="s">
        <v>66</v>
      </c>
      <c r="B2" s="90"/>
      <c r="C2" s="265">
        <f>BldgBudgets!M3</f>
        <v>0</v>
      </c>
      <c r="D2" s="207"/>
      <c r="E2" s="208"/>
      <c r="F2" s="217"/>
      <c r="G2" s="522" t="s">
        <v>2</v>
      </c>
      <c r="H2" s="522"/>
      <c r="I2" s="522"/>
      <c r="J2" s="522"/>
      <c r="K2" s="522"/>
      <c r="L2" s="523"/>
      <c r="M2" s="514" t="str">
        <f>IF(ISBLANK(Summary!B7)=TRUE,"",CONCATENATE("Year ",Summary!B7))</f>
        <v/>
      </c>
      <c r="N2" s="515"/>
    </row>
    <row r="3" spans="1:14" ht="15" customHeight="1" thickBot="1" x14ac:dyDescent="0.35">
      <c r="A3" s="222" t="s">
        <v>67</v>
      </c>
      <c r="B3" s="91"/>
      <c r="C3" s="197">
        <f>BldgBudgets!M4</f>
        <v>0</v>
      </c>
      <c r="D3" s="206"/>
      <c r="E3" s="206"/>
      <c r="G3" s="522" t="s">
        <v>435</v>
      </c>
      <c r="H3" s="522"/>
      <c r="I3" s="522"/>
      <c r="J3" s="522"/>
      <c r="K3" s="522"/>
      <c r="L3" s="523"/>
      <c r="M3" s="93" t="s">
        <v>68</v>
      </c>
      <c r="N3" s="156">
        <f>Bldg1!O3</f>
        <v>0</v>
      </c>
    </row>
    <row r="4" spans="1:14" ht="15" customHeight="1" thickBot="1" x14ac:dyDescent="0.3">
      <c r="A4" s="99"/>
      <c r="B4" s="5"/>
      <c r="C4" s="5"/>
      <c r="D4" s="5"/>
      <c r="E4" s="5"/>
      <c r="F4" s="5"/>
      <c r="G4" s="5"/>
      <c r="H4" s="5"/>
      <c r="I4" s="5"/>
      <c r="J4" s="5"/>
      <c r="K4" s="5"/>
      <c r="L4" s="5"/>
      <c r="M4" s="5"/>
      <c r="N4" s="5"/>
    </row>
    <row r="5" spans="1:14" ht="15" customHeight="1" x14ac:dyDescent="0.25">
      <c r="A5" s="164" t="s">
        <v>3</v>
      </c>
      <c r="B5" s="165" t="s">
        <v>4</v>
      </c>
      <c r="C5" s="418" t="s">
        <v>5</v>
      </c>
      <c r="D5" s="419"/>
      <c r="E5" s="418" t="s">
        <v>6</v>
      </c>
      <c r="F5" s="419"/>
      <c r="G5" s="418" t="s">
        <v>7</v>
      </c>
      <c r="H5" s="419"/>
      <c r="I5" s="418" t="s">
        <v>8</v>
      </c>
      <c r="J5" s="419"/>
      <c r="K5" s="418" t="s">
        <v>9</v>
      </c>
      <c r="L5" s="419"/>
      <c r="M5" s="492" t="s">
        <v>10</v>
      </c>
      <c r="N5" s="493"/>
    </row>
    <row r="6" spans="1:14" s="2" customFormat="1" ht="15" customHeight="1" x14ac:dyDescent="0.25">
      <c r="A6" s="420"/>
      <c r="B6" s="421"/>
      <c r="C6" s="420"/>
      <c r="D6" s="422"/>
      <c r="E6" s="423" t="s">
        <v>11</v>
      </c>
      <c r="F6" s="424"/>
      <c r="G6" s="423" t="s">
        <v>12</v>
      </c>
      <c r="H6" s="424"/>
      <c r="I6" s="423" t="s">
        <v>13</v>
      </c>
      <c r="J6" s="424"/>
      <c r="K6" s="423" t="s">
        <v>14</v>
      </c>
      <c r="L6" s="424"/>
      <c r="M6" s="494"/>
      <c r="N6" s="495"/>
    </row>
    <row r="7" spans="1:14" s="2" customFormat="1" ht="15" customHeight="1" x14ac:dyDescent="0.25">
      <c r="A7" s="414"/>
      <c r="B7" s="415"/>
      <c r="C7" s="416" t="s">
        <v>437</v>
      </c>
      <c r="D7" s="417"/>
      <c r="E7" s="469" t="s">
        <v>26</v>
      </c>
      <c r="F7" s="470"/>
      <c r="G7" s="469" t="s">
        <v>16</v>
      </c>
      <c r="H7" s="470"/>
      <c r="I7" s="469" t="s">
        <v>17</v>
      </c>
      <c r="J7" s="470"/>
      <c r="K7" s="469" t="s">
        <v>18</v>
      </c>
      <c r="L7" s="470"/>
      <c r="M7" s="467" t="s">
        <v>442</v>
      </c>
      <c r="N7" s="468"/>
    </row>
    <row r="8" spans="1:14" s="2" customFormat="1" ht="15" customHeight="1" x14ac:dyDescent="0.25">
      <c r="A8" s="412" t="s">
        <v>20</v>
      </c>
      <c r="B8" s="413"/>
      <c r="C8" s="198" t="s">
        <v>59</v>
      </c>
      <c r="D8" s="199" t="s">
        <v>58</v>
      </c>
      <c r="E8" s="168" t="s">
        <v>59</v>
      </c>
      <c r="F8" s="169" t="s">
        <v>58</v>
      </c>
      <c r="G8" s="168" t="s">
        <v>59</v>
      </c>
      <c r="H8" s="169" t="s">
        <v>58</v>
      </c>
      <c r="I8" s="168" t="s">
        <v>59</v>
      </c>
      <c r="J8" s="169" t="s">
        <v>58</v>
      </c>
      <c r="K8" s="168" t="s">
        <v>59</v>
      </c>
      <c r="L8" s="169" t="s">
        <v>58</v>
      </c>
      <c r="M8" s="168" t="s">
        <v>59</v>
      </c>
      <c r="N8" s="169" t="s">
        <v>58</v>
      </c>
    </row>
    <row r="9" spans="1:14" ht="15" customHeight="1" x14ac:dyDescent="0.3">
      <c r="A9" s="12"/>
      <c r="B9" s="9" t="s">
        <v>415</v>
      </c>
      <c r="C9" s="178">
        <f>BldgBudgets!K9</f>
        <v>0</v>
      </c>
      <c r="D9" s="179">
        <f>BldgBudgets!L9</f>
        <v>0</v>
      </c>
      <c r="E9" s="58">
        <f>SUMIFS(tbl_Bldg5[Amount:],tbl_Bldg5[Category Transfer To:],B9,tbl_Bldg5[[Quarter  ]],$E$6,tbl_Bldg5[Approved],"&gt;0",tbl_Bldg5[Category],$E$8)-SUMIFS(tbl_Bldg5[Amount:],tbl_Bldg5[Category Transfer From:],B9,tbl_Bldg5[[Quarter  ]],$E$6,tbl_Bldg5[Approved],"&gt;0",tbl_Bldg5[Category],$E$8)</f>
        <v>0</v>
      </c>
      <c r="F9" s="59">
        <f>SUMIFS(tbl_Bldg5[Amount:],tbl_Bldg5[Category Transfer To:],B9,tbl_Bldg5[[Quarter  ]],$E$6,tbl_Bldg5[Approved],"&gt;0",tbl_Bldg5[Category],$F$8)-SUMIFS(tbl_Bldg5[Amount:],tbl_Bldg5[Category Transfer From:],B9,tbl_Bldg5[[Quarter  ]],$E$6,tbl_Bldg5[Approved],"&gt;0",tbl_Bldg5[Category],$F$8)</f>
        <v>0</v>
      </c>
      <c r="G9" s="58">
        <f>SUMIFS(tbl_Bldg5[Amount:],tbl_Bldg5[Category Transfer To:],B9,tbl_Bldg5[[Quarter  ]],$G$6,tbl_Bldg5[Approved],"&gt;0",tbl_Bldg5[Category],$G$8)-SUMIFS(tbl_Bldg5[Amount:],tbl_Bldg5[Category Transfer From:],B9,tbl_Bldg5[[Quarter  ]],$G$6,tbl_Bldg5[Approved],"&gt;0",tbl_Bldg5[Category],$G$8)</f>
        <v>0</v>
      </c>
      <c r="H9" s="59">
        <f>SUMIFS(tbl_Bldg5[Amount:],tbl_Bldg5[Category Transfer To:],B9,tbl_Bldg5[[Quarter  ]],$G$6,tbl_Bldg5[Approved],"&gt;0",tbl_Bldg5[Category],$H$8)-SUMIFS(tbl_Bldg5[Amount:],tbl_Bldg5[Category Transfer From:],B9,tbl_Bldg5[[Quarter  ]],$G$6,tbl_Bldg5[Approved],"&gt;0",tbl_Bldg5[Category],$H$8)</f>
        <v>0</v>
      </c>
      <c r="I9" s="58">
        <f>SUMIFS(tbl_Bldg5[Amount:],tbl_Bldg5[Category Transfer To:],B9,tbl_Bldg5[[Quarter  ]],$I$6,tbl_Bldg5[Approved],"&gt;0",tbl_Bldg5[Category],$I$8)-SUMIFS(tbl_Bldg5[Amount:],tbl_Bldg5[Category Transfer From:],B9,tbl_Bldg5[[Quarter  ]],$I$6,tbl_Bldg5[Approved],"&gt;0",tbl_Bldg5[Category],$I$8)</f>
        <v>0</v>
      </c>
      <c r="J9" s="59">
        <f>SUMIFS(tbl_Bldg5[Amount:],tbl_Bldg5[Category Transfer To:],B9,tbl_Bldg5[[Quarter  ]],$I$6,tbl_Bldg5[Approved],"&gt;0",tbl_Bldg5[Category],$J$8)-SUMIFS(tbl_Bldg5[Amount:],tbl_Bldg5[Category Transfer From:],B9,tbl_Bldg5[[Quarter  ]],$I$6,tbl_Bldg5[Approved],"&gt;0",tbl_Bldg5[Category],$J$8)</f>
        <v>0</v>
      </c>
      <c r="K9" s="58">
        <f>SUMIFS(tbl_Bldg5[Amount:],tbl_Bldg5[Category Transfer To:],B9,tbl_Bldg5[[Quarter  ]],$K$6,tbl_Bldg5[Approved],"&gt;0",tbl_Bldg5[Category],$K$8)-SUMIFS(tbl_Bldg5[Amount:],tbl_Bldg5[Category Transfer From:],B9,tbl_Bldg5[[Quarter  ]],$K$6,tbl_Bldg5[Approved],"&gt;0",tbl_Bldg5[Category],$K$8)</f>
        <v>0</v>
      </c>
      <c r="L9" s="59">
        <f>SUMIFS(tbl_Bldg5[Amount:],tbl_Bldg5[Category Transfer To:],B9,tbl_Bldg5[[Quarter  ]],$K$6,tbl_Bldg5[Approved],"&gt;0",tbl_Bldg5[Category],$L$8)-SUMIFS(tbl_Bldg5[Amount:],tbl_Bldg5[Category Transfer From:],B9,tbl_Bldg5[[Quarter  ]],$K$6,tbl_Bldg5[Approved],"&gt;0",tbl_Bldg5[Category],$L$8)</f>
        <v>0</v>
      </c>
      <c r="M9" s="167">
        <f>C9+E9+G9+I9+K9</f>
        <v>0</v>
      </c>
      <c r="N9" s="111">
        <f t="shared" ref="N9:N21" si="0">D9+F9+H9+J9+L9</f>
        <v>0</v>
      </c>
    </row>
    <row r="10" spans="1:14" ht="15" customHeight="1" x14ac:dyDescent="0.3">
      <c r="A10" s="12"/>
      <c r="B10" s="9" t="s">
        <v>416</v>
      </c>
      <c r="C10" s="180">
        <f>BldgBudgets!K10</f>
        <v>0</v>
      </c>
      <c r="D10" s="181">
        <f>BldgBudgets!L10</f>
        <v>0</v>
      </c>
      <c r="E10" s="60">
        <f>SUMIFS(tbl_Bldg5[Amount:],tbl_Bldg5[Category Transfer To:],B10,tbl_Bldg5[[Quarter  ]],$E$6,tbl_Bldg5[Approved],"&gt;0",tbl_Bldg5[Category],$E$8)-SUMIFS(tbl_Bldg5[Amount:],tbl_Bldg5[Category Transfer From:],B10,tbl_Bldg5[[Quarter  ]],$E$6,tbl_Bldg5[Approved],"&gt;0",tbl_Bldg5[Category],$E$8)</f>
        <v>0</v>
      </c>
      <c r="F10" s="61">
        <f>SUMIFS(tbl_Bldg5[Amount:],tbl_Bldg5[Category Transfer To:],B10,tbl_Bldg5[[Quarter  ]],$E$6,tbl_Bldg5[Approved],"&gt;0",tbl_Bldg5[Category],$F$8)-SUMIFS(tbl_Bldg5[Amount:],tbl_Bldg5[Category Transfer From:],B10,tbl_Bldg5[[Quarter  ]],$E$6,tbl_Bldg5[Approved],"&gt;0",tbl_Bldg5[Category],$F$8)</f>
        <v>0</v>
      </c>
      <c r="G10" s="60">
        <f>SUMIFS(tbl_Bldg5[Amount:],tbl_Bldg5[Category Transfer To:],B10,tbl_Bldg5[[Quarter  ]],$G$6,tbl_Bldg5[Approved],"&gt;0",tbl_Bldg5[Category],$G$8)-SUMIFS(tbl_Bldg5[Amount:],tbl_Bldg5[Category Transfer From:],B10,tbl_Bldg5[[Quarter  ]],$G$6,tbl_Bldg5[Approved],"&gt;0",tbl_Bldg5[Category],$G$8)</f>
        <v>0</v>
      </c>
      <c r="H10" s="61">
        <f>SUMIFS(tbl_Bldg5[Amount:],tbl_Bldg5[Category Transfer To:],B10,tbl_Bldg5[[Quarter  ]],$G$6,tbl_Bldg5[Approved],"&gt;0",tbl_Bldg5[Category],$H$8)-SUMIFS(tbl_Bldg5[Amount:],tbl_Bldg5[Category Transfer From:],B10,tbl_Bldg5[[Quarter  ]],$G$6,tbl_Bldg5[Approved],"&gt;0",tbl_Bldg5[Category],$H$8)</f>
        <v>0</v>
      </c>
      <c r="I10" s="60">
        <f>SUMIFS(tbl_Bldg5[Amount:],tbl_Bldg5[Category Transfer To:],B10,tbl_Bldg5[[Quarter  ]],$I$6,tbl_Bldg5[Approved],"&gt;0",tbl_Bldg5[Category],$I$8)-SUMIFS(tbl_Bldg5[Amount:],tbl_Bldg5[Category Transfer From:],B10,tbl_Bldg5[[Quarter  ]],$I$6,tbl_Bldg5[Approved],"&gt;0",tbl_Bldg5[Category],$I$8)</f>
        <v>0</v>
      </c>
      <c r="J10" s="61">
        <f>SUMIFS(tbl_Bldg5[Amount:],tbl_Bldg5[Category Transfer To:],B10,tbl_Bldg5[[Quarter  ]],$I$6,tbl_Bldg5[Approved],"&gt;0",tbl_Bldg5[Category],$J$8)-SUMIFS(tbl_Bldg5[Amount:],tbl_Bldg5[Category Transfer From:],B10,tbl_Bldg5[[Quarter  ]],$I$6,tbl_Bldg5[Approved],"&gt;0",tbl_Bldg5[Category],$J$8)</f>
        <v>0</v>
      </c>
      <c r="K10" s="60">
        <f>SUMIFS(tbl_Bldg5[Amount:],tbl_Bldg5[Category Transfer To:],B10,tbl_Bldg5[[Quarter  ]],$K$6,tbl_Bldg5[Approved],"&gt;0",tbl_Bldg5[Category],$K$8)-SUMIFS(tbl_Bldg5[Amount:],tbl_Bldg5[Category Transfer From:],B10,tbl_Bldg5[[Quarter  ]],$K$6,tbl_Bldg5[Approved],"&gt;0",tbl_Bldg5[Category],$K$8)</f>
        <v>0</v>
      </c>
      <c r="L10" s="61">
        <f>SUMIFS(tbl_Bldg5[Amount:],tbl_Bldg5[Category Transfer To:],B10,tbl_Bldg5[[Quarter  ]],$K$6,tbl_Bldg5[Approved],"&gt;0",tbl_Bldg5[Category],$L$8)-SUMIFS(tbl_Bldg5[Amount:],tbl_Bldg5[Category Transfer From:],B10,tbl_Bldg5[[Quarter  ]],$K$6,tbl_Bldg5[Approved],"&gt;0",tbl_Bldg5[Category],$L$8)</f>
        <v>0</v>
      </c>
      <c r="M10" s="109">
        <f t="shared" ref="M10:M28" si="1">C10+E10+G10+I10+K10</f>
        <v>0</v>
      </c>
      <c r="N10" s="110">
        <f t="shared" si="0"/>
        <v>0</v>
      </c>
    </row>
    <row r="11" spans="1:14" ht="15" customHeight="1" x14ac:dyDescent="0.3">
      <c r="A11" s="12"/>
      <c r="B11" s="9" t="s">
        <v>417</v>
      </c>
      <c r="C11" s="180">
        <f>BldgBudgets!K11</f>
        <v>0</v>
      </c>
      <c r="D11" s="181">
        <f>BldgBudgets!L11</f>
        <v>0</v>
      </c>
      <c r="E11" s="60">
        <f>SUMIFS(tbl_Bldg5[Amount:],tbl_Bldg5[Category Transfer To:],B11,tbl_Bldg5[[Quarter  ]],$E$6,tbl_Bldg5[Approved],"&gt;0",tbl_Bldg5[Category],$E$8)-SUMIFS(tbl_Bldg5[Amount:],tbl_Bldg5[Category Transfer From:],B11,tbl_Bldg5[[Quarter  ]],$E$6,tbl_Bldg5[Approved],"&gt;0",tbl_Bldg5[Category],$E$8)</f>
        <v>0</v>
      </c>
      <c r="F11" s="61">
        <f>SUMIFS(tbl_Bldg5[Amount:],tbl_Bldg5[Category Transfer To:],B11,tbl_Bldg5[[Quarter  ]],$E$6,tbl_Bldg5[Approved],"&gt;0",tbl_Bldg5[Category],$F$8)-SUMIFS(tbl_Bldg5[Amount:],tbl_Bldg5[Category Transfer From:],B11,tbl_Bldg5[[Quarter  ]],$E$6,tbl_Bldg5[Approved],"&gt;0",tbl_Bldg5[Category],$F$8)</f>
        <v>0</v>
      </c>
      <c r="G11" s="60">
        <f>SUMIFS(tbl_Bldg5[Amount:],tbl_Bldg5[Category Transfer To:],B11,tbl_Bldg5[[Quarter  ]],$G$6,tbl_Bldg5[Approved],"&gt;0",tbl_Bldg5[Category],$G$8)-SUMIFS(tbl_Bldg5[Amount:],tbl_Bldg5[Category Transfer From:],B11,tbl_Bldg5[[Quarter  ]],$G$6,tbl_Bldg5[Approved],"&gt;0",tbl_Bldg5[Category],$G$8)</f>
        <v>0</v>
      </c>
      <c r="H11" s="61">
        <f>SUMIFS(tbl_Bldg5[Amount:],tbl_Bldg5[Category Transfer To:],B11,tbl_Bldg5[[Quarter  ]],$G$6,tbl_Bldg5[Approved],"&gt;0",tbl_Bldg5[Category],$H$8)-SUMIFS(tbl_Bldg5[Amount:],tbl_Bldg5[Category Transfer From:],B11,tbl_Bldg5[[Quarter  ]],$G$6,tbl_Bldg5[Approved],"&gt;0",tbl_Bldg5[Category],$H$8)</f>
        <v>0</v>
      </c>
      <c r="I11" s="60">
        <f>SUMIFS(tbl_Bldg5[Amount:],tbl_Bldg5[Category Transfer To:],B11,tbl_Bldg5[[Quarter  ]],$I$6,tbl_Bldg5[Approved],"&gt;0",tbl_Bldg5[Category],$I$8)-SUMIFS(tbl_Bldg5[Amount:],tbl_Bldg5[Category Transfer From:],B11,tbl_Bldg5[[Quarter  ]],$I$6,tbl_Bldg5[Approved],"&gt;0",tbl_Bldg5[Category],$I$8)</f>
        <v>0</v>
      </c>
      <c r="J11" s="61">
        <f>SUMIFS(tbl_Bldg5[Amount:],tbl_Bldg5[Category Transfer To:],B11,tbl_Bldg5[[Quarter  ]],$I$6,tbl_Bldg5[Approved],"&gt;0",tbl_Bldg5[Category],$J$8)-SUMIFS(tbl_Bldg5[Amount:],tbl_Bldg5[Category Transfer From:],B11,tbl_Bldg5[[Quarter  ]],$I$6,tbl_Bldg5[Approved],"&gt;0",tbl_Bldg5[Category],$J$8)</f>
        <v>0</v>
      </c>
      <c r="K11" s="60">
        <f>SUMIFS(tbl_Bldg5[Amount:],tbl_Bldg5[Category Transfer To:],B11,tbl_Bldg5[[Quarter  ]],$K$6,tbl_Bldg5[Approved],"&gt;0",tbl_Bldg5[Category],$K$8)-SUMIFS(tbl_Bldg5[Amount:],tbl_Bldg5[Category Transfer From:],B11,tbl_Bldg5[[Quarter  ]],$K$6,tbl_Bldg5[Approved],"&gt;0",tbl_Bldg5[Category],$K$8)</f>
        <v>0</v>
      </c>
      <c r="L11" s="61">
        <f>SUMIFS(tbl_Bldg5[Amount:],tbl_Bldg5[Category Transfer To:],B11,tbl_Bldg5[[Quarter  ]],$K$6,tbl_Bldg5[Approved],"&gt;0",tbl_Bldg5[Category],$L$8)-SUMIFS(tbl_Bldg5[Amount:],tbl_Bldg5[Category Transfer From:],B11,tbl_Bldg5[[Quarter  ]],$K$6,tbl_Bldg5[Approved],"&gt;0",tbl_Bldg5[Category],$L$8)</f>
        <v>0</v>
      </c>
      <c r="M11" s="109">
        <f t="shared" si="1"/>
        <v>0</v>
      </c>
      <c r="N11" s="110">
        <f t="shared" si="0"/>
        <v>0</v>
      </c>
    </row>
    <row r="12" spans="1:14" ht="15" customHeight="1" x14ac:dyDescent="0.3">
      <c r="A12" s="12"/>
      <c r="B12" s="9" t="s">
        <v>418</v>
      </c>
      <c r="C12" s="180">
        <f>BldgBudgets!K12</f>
        <v>0</v>
      </c>
      <c r="D12" s="181">
        <f>BldgBudgets!L12</f>
        <v>0</v>
      </c>
      <c r="E12" s="258">
        <f>SUMIFS(tbl_Bldg5[Amount:],tbl_Bldg5[Category Transfer To:],B12,tbl_Bldg5[[Quarter  ]],$E$6,tbl_Bldg5[Approved],"&gt;0",tbl_Bldg5[Category],$E$8)-SUMIFS(tbl_Bldg5[Amount:],tbl_Bldg5[Category Transfer From:],B12,tbl_Bldg5[[Quarter  ]],$E$6,tbl_Bldg5[Approved],"&gt;0",tbl_Bldg5[Category],$E$8)</f>
        <v>0</v>
      </c>
      <c r="F12" s="61">
        <f>SUMIFS(tbl_Bldg5[Amount:],tbl_Bldg5[Category Transfer To:],B12,tbl_Bldg5[[Quarter  ]],$E$6,tbl_Bldg5[Approved],"&gt;0",tbl_Bldg5[Category],$F$8)-SUMIFS(tbl_Bldg5[Amount:],tbl_Bldg5[Category Transfer From:],B12,tbl_Bldg5[[Quarter  ]],$E$6,tbl_Bldg5[Approved],"&gt;0",tbl_Bldg5[Category],$F$8)</f>
        <v>0</v>
      </c>
      <c r="G12" s="60">
        <f>SUMIFS(tbl_Bldg5[Amount:],tbl_Bldg5[Category Transfer To:],B12,tbl_Bldg5[[Quarter  ]],$G$6,tbl_Bldg5[Approved],"&gt;0",tbl_Bldg5[Category],$G$8)-SUMIFS(tbl_Bldg5[Amount:],tbl_Bldg5[Category Transfer From:],B12,tbl_Bldg5[[Quarter  ]],$G$6,tbl_Bldg5[Approved],"&gt;0",tbl_Bldg5[Category],$G$8)</f>
        <v>0</v>
      </c>
      <c r="H12" s="61">
        <f>SUMIFS(tbl_Bldg5[Amount:],tbl_Bldg5[Category Transfer To:],B12,tbl_Bldg5[[Quarter  ]],$G$6,tbl_Bldg5[Approved],"&gt;0",tbl_Bldg5[Category],$H$8)-SUMIFS(tbl_Bldg5[Amount:],tbl_Bldg5[Category Transfer From:],B12,tbl_Bldg5[[Quarter  ]],$G$6,tbl_Bldg5[Approved],"&gt;0",tbl_Bldg5[Category],$H$8)</f>
        <v>0</v>
      </c>
      <c r="I12" s="60">
        <f>SUMIFS(tbl_Bldg5[Amount:],tbl_Bldg5[Category Transfer To:],B12,tbl_Bldg5[[Quarter  ]],$I$6,tbl_Bldg5[Approved],"&gt;0",tbl_Bldg5[Category],$I$8)-SUMIFS(tbl_Bldg5[Amount:],tbl_Bldg5[Category Transfer From:],B12,tbl_Bldg5[[Quarter  ]],$I$6,tbl_Bldg5[Approved],"&gt;0",tbl_Bldg5[Category],$I$8)</f>
        <v>0</v>
      </c>
      <c r="J12" s="61">
        <f>SUMIFS(tbl_Bldg5[Amount:],tbl_Bldg5[Category Transfer To:],B12,tbl_Bldg5[[Quarter  ]],$I$6,tbl_Bldg5[Approved],"&gt;0",tbl_Bldg5[Category],$J$8)-SUMIFS(tbl_Bldg5[Amount:],tbl_Bldg5[Category Transfer From:],B12,tbl_Bldg5[[Quarter  ]],$I$6,tbl_Bldg5[Approved],"&gt;0",tbl_Bldg5[Category],$J$8)</f>
        <v>0</v>
      </c>
      <c r="K12" s="60">
        <f>SUMIFS(tbl_Bldg5[Amount:],tbl_Bldg5[Category Transfer To:],B12,tbl_Bldg5[[Quarter  ]],$K$6,tbl_Bldg5[Approved],"&gt;0",tbl_Bldg5[Category],$K$8)-SUMIFS(tbl_Bldg5[Amount:],tbl_Bldg5[Category Transfer From:],B12,tbl_Bldg5[[Quarter  ]],$K$6,tbl_Bldg5[Approved],"&gt;0",tbl_Bldg5[Category],$K$8)</f>
        <v>0</v>
      </c>
      <c r="L12" s="61">
        <f>SUMIFS(tbl_Bldg5[Amount:],tbl_Bldg5[Category Transfer To:],B12,tbl_Bldg5[[Quarter  ]],$K$6,tbl_Bldg5[Approved],"&gt;0",tbl_Bldg5[Category],$L$8)-SUMIFS(tbl_Bldg5[Amount:],tbl_Bldg5[Category Transfer From:],B12,tbl_Bldg5[[Quarter  ]],$K$6,tbl_Bldg5[Approved],"&gt;0",tbl_Bldg5[Category],$L$8)</f>
        <v>0</v>
      </c>
      <c r="M12" s="109">
        <f t="shared" si="1"/>
        <v>0</v>
      </c>
      <c r="N12" s="110">
        <f t="shared" si="0"/>
        <v>0</v>
      </c>
    </row>
    <row r="13" spans="1:14" ht="15" customHeight="1" x14ac:dyDescent="0.3">
      <c r="A13" s="12"/>
      <c r="B13" s="9" t="s">
        <v>419</v>
      </c>
      <c r="C13" s="180">
        <f>BldgBudgets!K13</f>
        <v>0</v>
      </c>
      <c r="D13" s="181">
        <f>BldgBudgets!L13</f>
        <v>0</v>
      </c>
      <c r="E13" s="60">
        <f>SUMIFS(tbl_Bldg5[Amount:],tbl_Bldg5[Category Transfer To:],B13,tbl_Bldg5[[Quarter  ]],$E$6,tbl_Bldg5[Approved],"&gt;0",tbl_Bldg5[Category],$E$8)-SUMIFS(tbl_Bldg5[Amount:],tbl_Bldg5[Category Transfer From:],B13,tbl_Bldg5[[Quarter  ]],$E$6,tbl_Bldg5[Approved],"&gt;0",tbl_Bldg5[Category],$E$8)</f>
        <v>0</v>
      </c>
      <c r="F13" s="61">
        <f>SUMIFS(tbl_Bldg5[Amount:],tbl_Bldg5[Category Transfer To:],B13,tbl_Bldg5[[Quarter  ]],$E$6,tbl_Bldg5[Approved],"&gt;0",tbl_Bldg5[Category],$F$8)-SUMIFS(tbl_Bldg5[Amount:],tbl_Bldg5[Category Transfer From:],B13,tbl_Bldg5[[Quarter  ]],$E$6,tbl_Bldg5[Approved],"&gt;0",tbl_Bldg5[Category],$F$8)</f>
        <v>0</v>
      </c>
      <c r="G13" s="60">
        <f>SUMIFS(tbl_Bldg5[Amount:],tbl_Bldg5[Category Transfer To:],B13,tbl_Bldg5[[Quarter  ]],$G$6,tbl_Bldg5[Approved],"&gt;0",tbl_Bldg5[Category],$G$8)-SUMIFS(tbl_Bldg5[Amount:],tbl_Bldg5[Category Transfer From:],B13,tbl_Bldg5[[Quarter  ]],$G$6,tbl_Bldg5[Approved],"&gt;0",tbl_Bldg5[Category],$G$8)</f>
        <v>0</v>
      </c>
      <c r="H13" s="61">
        <f>SUMIFS(tbl_Bldg5[Amount:],tbl_Bldg5[Category Transfer To:],B13,tbl_Bldg5[[Quarter  ]],$G$6,tbl_Bldg5[Approved],"&gt;0",tbl_Bldg5[Category],$H$8)-SUMIFS(tbl_Bldg5[Amount:],tbl_Bldg5[Category Transfer From:],B13,tbl_Bldg5[[Quarter  ]],$G$6,tbl_Bldg5[Approved],"&gt;0",tbl_Bldg5[Category],$H$8)</f>
        <v>0</v>
      </c>
      <c r="I13" s="60">
        <f>SUMIFS(tbl_Bldg5[Amount:],tbl_Bldg5[Category Transfer To:],B13,tbl_Bldg5[[Quarter  ]],$I$6,tbl_Bldg5[Approved],"&gt;0",tbl_Bldg5[Category],$I$8)-SUMIFS(tbl_Bldg5[Amount:],tbl_Bldg5[Category Transfer From:],B13,tbl_Bldg5[[Quarter  ]],$I$6,tbl_Bldg5[Approved],"&gt;0",tbl_Bldg5[Category],$I$8)</f>
        <v>0</v>
      </c>
      <c r="J13" s="61">
        <f>SUMIFS(tbl_Bldg5[Amount:],tbl_Bldg5[Category Transfer To:],B13,tbl_Bldg5[[Quarter  ]],$I$6,tbl_Bldg5[Approved],"&gt;0",tbl_Bldg5[Category],$J$8)-SUMIFS(tbl_Bldg5[Amount:],tbl_Bldg5[Category Transfer From:],B13,tbl_Bldg5[[Quarter  ]],$I$6,tbl_Bldg5[Approved],"&gt;0",tbl_Bldg5[Category],$J$8)</f>
        <v>0</v>
      </c>
      <c r="K13" s="60">
        <f>SUMIFS(tbl_Bldg5[Amount:],tbl_Bldg5[Category Transfer To:],B13,tbl_Bldg5[[Quarter  ]],$K$6,tbl_Bldg5[Approved],"&gt;0",tbl_Bldg5[Category],$K$8)-SUMIFS(tbl_Bldg5[Amount:],tbl_Bldg5[Category Transfer From:],B13,tbl_Bldg5[[Quarter  ]],$K$6,tbl_Bldg5[Approved],"&gt;0",tbl_Bldg5[Category],$K$8)</f>
        <v>0</v>
      </c>
      <c r="L13" s="61">
        <f>SUMIFS(tbl_Bldg5[Amount:],tbl_Bldg5[Category Transfer To:],B13,tbl_Bldg5[[Quarter  ]],$K$6,tbl_Bldg5[Approved],"&gt;0",tbl_Bldg5[Category],$L$8)-SUMIFS(tbl_Bldg5[Amount:],tbl_Bldg5[Category Transfer From:],B13,tbl_Bldg5[[Quarter  ]],$K$6,tbl_Bldg5[Approved],"&gt;0",tbl_Bldg5[Category],$L$8)</f>
        <v>0</v>
      </c>
      <c r="M13" s="109">
        <f t="shared" si="1"/>
        <v>0</v>
      </c>
      <c r="N13" s="110">
        <f t="shared" si="0"/>
        <v>0</v>
      </c>
    </row>
    <row r="14" spans="1:14" ht="15" customHeight="1" x14ac:dyDescent="0.3">
      <c r="A14" s="13"/>
      <c r="B14" s="16" t="s">
        <v>433</v>
      </c>
      <c r="C14" s="200">
        <f>BldgBudgets!K14</f>
        <v>0</v>
      </c>
      <c r="D14" s="201">
        <f>BldgBudgets!L14</f>
        <v>0</v>
      </c>
      <c r="E14" s="170">
        <f>SUMIFS(tbl_Bldg5[Amount:],tbl_Bldg5[Category Transfer To:],B14,tbl_Bldg5[[Quarter  ]],$E$6,tbl_Bldg5[Approved],"&gt;0",tbl_Bldg5[Category],$E$8)-SUMIFS(tbl_Bldg5[Amount:],tbl_Bldg5[Category Transfer From:],B14,tbl_Bldg5[[Quarter  ]],$E$6,tbl_Bldg5[Approved],"&gt;0",tbl_Bldg5[Category],$E$8)</f>
        <v>0</v>
      </c>
      <c r="F14" s="171">
        <f>SUMIFS(tbl_Bldg5[Amount:],tbl_Bldg5[Category Transfer To:],B14,tbl_Bldg5[[Quarter  ]],$E$6,tbl_Bldg5[Approved],"&gt;0",tbl_Bldg5[Category],$F$8)-SUMIFS(tbl_Bldg5[Amount:],tbl_Bldg5[Category Transfer From:],B14,tbl_Bldg5[[Quarter  ]],$E$6,tbl_Bldg5[Approved],"&gt;0",tbl_Bldg5[Category],$F$8)</f>
        <v>0</v>
      </c>
      <c r="G14" s="170">
        <f>SUMIFS(tbl_Bldg5[Amount:],tbl_Bldg5[Category Transfer To:],B14,tbl_Bldg5[[Quarter  ]],$G$6,tbl_Bldg5[Approved],"&gt;0",tbl_Bldg5[Category],$G$8)-SUMIFS(tbl_Bldg5[Amount:],tbl_Bldg5[Category Transfer From:],B14,tbl_Bldg5[[Quarter  ]],$G$6,tbl_Bldg5[Approved],"&gt;0",tbl_Bldg5[Category],$G$8)</f>
        <v>0</v>
      </c>
      <c r="H14" s="171">
        <f>SUMIFS(tbl_Bldg5[Amount:],tbl_Bldg5[Category Transfer To:],B14,tbl_Bldg5[[Quarter  ]],$G$6,tbl_Bldg5[Approved],"&gt;0",tbl_Bldg5[Category],$H$8)-SUMIFS(tbl_Bldg5[Amount:],tbl_Bldg5[Category Transfer From:],B14,tbl_Bldg5[[Quarter  ]],$G$6,tbl_Bldg5[Approved],"&gt;0",tbl_Bldg5[Category],$H$8)</f>
        <v>0</v>
      </c>
      <c r="I14" s="170">
        <f>SUMIFS(tbl_Bldg5[Amount:],tbl_Bldg5[Category Transfer To:],B14,tbl_Bldg5[[Quarter  ]],$I$6,tbl_Bldg5[Approved],"&gt;0",tbl_Bldg5[Category],$I$8)-SUMIFS(tbl_Bldg5[Amount:],tbl_Bldg5[Category Transfer From:],B14,tbl_Bldg5[[Quarter  ]],$I$6,tbl_Bldg5[Approved],"&gt;0",tbl_Bldg5[Category],$I$8)</f>
        <v>0</v>
      </c>
      <c r="J14" s="171">
        <f>SUMIFS(tbl_Bldg5[Amount:],tbl_Bldg5[Category Transfer To:],B14,tbl_Bldg5[[Quarter  ]],$I$6,tbl_Bldg5[Approved],"&gt;0",tbl_Bldg5[Category],$J$8)-SUMIFS(tbl_Bldg5[Amount:],tbl_Bldg5[Category Transfer From:],B14,tbl_Bldg5[[Quarter  ]],$I$6,tbl_Bldg5[Approved],"&gt;0",tbl_Bldg5[Category],$J$8)</f>
        <v>0</v>
      </c>
      <c r="K14" s="172">
        <f>SUMIFS(tbl_Bldg5[Amount:],tbl_Bldg5[Category Transfer To:],B14,tbl_Bldg5[[Quarter  ]],$K$6,tbl_Bldg5[Approved],"&gt;0",tbl_Bldg5[Category],$K$8)-SUMIFS(tbl_Bldg5[Amount:],tbl_Bldg5[Category Transfer From:],B14,tbl_Bldg5[[Quarter  ]],$K$6,tbl_Bldg5[Approved],"&gt;0",tbl_Bldg5[Category],$K$8)</f>
        <v>0</v>
      </c>
      <c r="L14" s="170">
        <f>SUMIFS(tbl_Bldg5[Amount:],tbl_Bldg5[Category Transfer To:],B14,tbl_Bldg5[[Quarter  ]],$K$6,tbl_Bldg5[Approved],"&gt;0",tbl_Bldg5[Category],$L$8)-SUMIFS(tbl_Bldg5[Amount:],tbl_Bldg5[Category Transfer From:],B14,tbl_Bldg5[[Quarter  ]],$K$6,tbl_Bldg5[Approved],"&gt;0",tbl_Bldg5[Category],$L$8)</f>
        <v>0</v>
      </c>
      <c r="M14" s="82">
        <f t="shared" si="1"/>
        <v>0</v>
      </c>
      <c r="N14" s="115">
        <f t="shared" si="0"/>
        <v>0</v>
      </c>
    </row>
    <row r="15" spans="1:14" ht="15" customHeight="1" x14ac:dyDescent="0.3">
      <c r="A15" s="12"/>
      <c r="B15" s="9" t="s">
        <v>420</v>
      </c>
      <c r="C15" s="178">
        <f>BldgBudgets!K15</f>
        <v>0</v>
      </c>
      <c r="D15" s="179">
        <f>BldgBudgets!L15</f>
        <v>0</v>
      </c>
      <c r="E15" s="58">
        <f>SUMIFS(tbl_Bldg5[Amount:],tbl_Bldg5[Category Transfer To:],B15,tbl_Bldg5[[Quarter  ]],$E$6,tbl_Bldg5[Approved],"&gt;0",tbl_Bldg5[Category],$E$8)-SUMIFS(tbl_Bldg5[Amount:],tbl_Bldg5[Category Transfer From:],B15,tbl_Bldg5[[Quarter  ]],$E$6,tbl_Bldg5[Approved],"&gt;0",tbl_Bldg5[Category],$E$8)</f>
        <v>0</v>
      </c>
      <c r="F15" s="59">
        <f>SUMIFS(tbl_Bldg5[Amount:],tbl_Bldg5[Category Transfer To:],B15,tbl_Bldg5[[Quarter  ]],$E$6,tbl_Bldg5[Approved],"&gt;0",tbl_Bldg5[Category],$F$8)-SUMIFS(tbl_Bldg5[Amount:],tbl_Bldg5[Category Transfer From:],B15,tbl_Bldg5[[Quarter  ]],$E$6,tbl_Bldg5[Approved],"&gt;0",tbl_Bldg5[Category],$F$8)</f>
        <v>0</v>
      </c>
      <c r="G15" s="58">
        <f>SUMIFS(tbl_Bldg5[Amount:],tbl_Bldg5[Category Transfer To:],B15,tbl_Bldg5[[Quarter  ]],$G$6,tbl_Bldg5[Approved],"&gt;0",tbl_Bldg5[Category],$G$8)-SUMIFS(tbl_Bldg5[Amount:],tbl_Bldg5[Category Transfer From:],B15,tbl_Bldg5[[Quarter  ]],$G$6,tbl_Bldg5[Approved],"&gt;0",tbl_Bldg5[Category],$G$8)</f>
        <v>0</v>
      </c>
      <c r="H15" s="59">
        <f>SUMIFS(tbl_Bldg5[Amount:],tbl_Bldg5[Category Transfer To:],B15,tbl_Bldg5[[Quarter  ]],$G$6,tbl_Bldg5[Approved],"&gt;0",tbl_Bldg5[Category],$H$8)-SUMIFS(tbl_Bldg5[Amount:],tbl_Bldg5[Category Transfer From:],B15,tbl_Bldg5[[Quarter  ]],$G$6,tbl_Bldg5[Approved],"&gt;0",tbl_Bldg5[Category],$H$8)</f>
        <v>0</v>
      </c>
      <c r="I15" s="58">
        <f>SUMIFS(tbl_Bldg5[Amount:],tbl_Bldg5[Category Transfer To:],B15,tbl_Bldg5[[Quarter  ]],$I$6,tbl_Bldg5[Approved],"&gt;0",tbl_Bldg5[Category],$I$8)-SUMIFS(tbl_Bldg5[Amount:],tbl_Bldg5[Category Transfer From:],B15,tbl_Bldg5[[Quarter  ]],$I$6,tbl_Bldg5[Approved],"&gt;0",tbl_Bldg5[Category],$I$8)</f>
        <v>0</v>
      </c>
      <c r="J15" s="59">
        <f>SUMIFS(tbl_Bldg5[Amount:],tbl_Bldg5[Category Transfer To:],B15,tbl_Bldg5[[Quarter  ]],$I$6,tbl_Bldg5[Approved],"&gt;0",tbl_Bldg5[Category],$J$8)-SUMIFS(tbl_Bldg5[Amount:],tbl_Bldg5[Category Transfer From:],B15,tbl_Bldg5[[Quarter  ]],$I$6,tbl_Bldg5[Approved],"&gt;0",tbl_Bldg5[Category],$J$8)</f>
        <v>0</v>
      </c>
      <c r="K15" s="58">
        <f>SUMIFS(tbl_Bldg5[Amount:],tbl_Bldg5[Category Transfer To:],B15,tbl_Bldg5[[Quarter  ]],$K$6,tbl_Bldg5[Approved],"&gt;0",tbl_Bldg5[Category],$K$8)-SUMIFS(tbl_Bldg5[Amount:],tbl_Bldg5[Category Transfer From:],B15,tbl_Bldg5[[Quarter  ]],$K$6,tbl_Bldg5[Approved],"&gt;0",tbl_Bldg5[Category],$K$8)</f>
        <v>0</v>
      </c>
      <c r="L15" s="59">
        <f>SUMIFS(tbl_Bldg5[Amount:],tbl_Bldg5[Category Transfer To:],B15,tbl_Bldg5[[Quarter  ]],$K$6,tbl_Bldg5[Approved],"&gt;0",tbl_Bldg5[Category],$L$8)-SUMIFS(tbl_Bldg5[Amount:],tbl_Bldg5[Category Transfer From:],B15,tbl_Bldg5[[Quarter  ]],$K$6,tbl_Bldg5[Approved],"&gt;0",tbl_Bldg5[Category],$L$8)</f>
        <v>0</v>
      </c>
      <c r="M15" s="167">
        <f t="shared" si="1"/>
        <v>0</v>
      </c>
      <c r="N15" s="111">
        <f t="shared" si="0"/>
        <v>0</v>
      </c>
    </row>
    <row r="16" spans="1:14" ht="15" customHeight="1" x14ac:dyDescent="0.3">
      <c r="A16" s="12"/>
      <c r="B16" s="9" t="s">
        <v>421</v>
      </c>
      <c r="C16" s="180">
        <f>BldgBudgets!K16</f>
        <v>0</v>
      </c>
      <c r="D16" s="181">
        <f>BldgBudgets!L16</f>
        <v>0</v>
      </c>
      <c r="E16" s="60">
        <f>SUMIFS(tbl_Bldg5[Amount:],tbl_Bldg5[Category Transfer To:],B16,tbl_Bldg5[[Quarter  ]],$E$6,tbl_Bldg5[Approved],"&gt;0",tbl_Bldg5[Category],$E$8)-SUMIFS(tbl_Bldg5[Amount:],tbl_Bldg5[Category Transfer From:],B16,tbl_Bldg5[[Quarter  ]],$E$6,tbl_Bldg5[Approved],"&gt;0",tbl_Bldg5[Category],$E$8)</f>
        <v>0</v>
      </c>
      <c r="F16" s="61">
        <f>SUMIFS(tbl_Bldg5[Amount:],tbl_Bldg5[Category Transfer To:],B16,tbl_Bldg5[[Quarter  ]],$E$6,tbl_Bldg5[Approved],"&gt;0",tbl_Bldg5[Category],$F$8)-SUMIFS(tbl_Bldg5[Amount:],tbl_Bldg5[Category Transfer From:],B16,tbl_Bldg5[[Quarter  ]],$E$6,tbl_Bldg5[Approved],"&gt;0",tbl_Bldg5[Category],$F$8)</f>
        <v>0</v>
      </c>
      <c r="G16" s="60">
        <f>SUMIFS(tbl_Bldg5[Amount:],tbl_Bldg5[Category Transfer To:],B16,tbl_Bldg5[[Quarter  ]],$G$6,tbl_Bldg5[Approved],"&gt;0",tbl_Bldg5[Category],$G$8)-SUMIFS(tbl_Bldg5[Amount:],tbl_Bldg5[Category Transfer From:],B16,tbl_Bldg5[[Quarter  ]],$G$6,tbl_Bldg5[Approved],"&gt;0",tbl_Bldg5[Category],$G$8)</f>
        <v>0</v>
      </c>
      <c r="H16" s="61">
        <f>SUMIFS(tbl_Bldg5[Amount:],tbl_Bldg5[Category Transfer To:],B16,tbl_Bldg5[[Quarter  ]],$G$6,tbl_Bldg5[Approved],"&gt;0",tbl_Bldg5[Category],$H$8)-SUMIFS(tbl_Bldg5[Amount:],tbl_Bldg5[Category Transfer From:],B16,tbl_Bldg5[[Quarter  ]],$G$6,tbl_Bldg5[Approved],"&gt;0",tbl_Bldg5[Category],$H$8)</f>
        <v>0</v>
      </c>
      <c r="I16" s="60">
        <f>SUMIFS(tbl_Bldg5[Amount:],tbl_Bldg5[Category Transfer To:],B16,tbl_Bldg5[[Quarter  ]],$I$6,tbl_Bldg5[Approved],"&gt;0",tbl_Bldg5[Category],$I$8)-SUMIFS(tbl_Bldg5[Amount:],tbl_Bldg5[Category Transfer From:],B16,tbl_Bldg5[[Quarter  ]],$I$6,tbl_Bldg5[Approved],"&gt;0",tbl_Bldg5[Category],$I$8)</f>
        <v>0</v>
      </c>
      <c r="J16" s="61">
        <f>SUMIFS(tbl_Bldg5[Amount:],tbl_Bldg5[Category Transfer To:],B16,tbl_Bldg5[[Quarter  ]],$I$6,tbl_Bldg5[Approved],"&gt;0",tbl_Bldg5[Category],$J$8)-SUMIFS(tbl_Bldg5[Amount:],tbl_Bldg5[Category Transfer From:],B16,tbl_Bldg5[[Quarter  ]],$I$6,tbl_Bldg5[Approved],"&gt;0",tbl_Bldg5[Category],$J$8)</f>
        <v>0</v>
      </c>
      <c r="K16" s="60">
        <f>SUMIFS(tbl_Bldg5[Amount:],tbl_Bldg5[Category Transfer To:],B16,tbl_Bldg5[[Quarter  ]],$K$6,tbl_Bldg5[Approved],"&gt;0",tbl_Bldg5[Category],$K$8)-SUMIFS(tbl_Bldg5[Amount:],tbl_Bldg5[Category Transfer From:],B16,tbl_Bldg5[[Quarter  ]],$K$6,tbl_Bldg5[Approved],"&gt;0",tbl_Bldg5[Category],$K$8)</f>
        <v>0</v>
      </c>
      <c r="L16" s="61">
        <f>SUMIFS(tbl_Bldg5[Amount:],tbl_Bldg5[Category Transfer To:],B16,tbl_Bldg5[[Quarter  ]],$K$6,tbl_Bldg5[Approved],"&gt;0",tbl_Bldg5[Category],$L$8)-SUMIFS(tbl_Bldg5[Amount:],tbl_Bldg5[Category Transfer From:],B16,tbl_Bldg5[[Quarter  ]],$K$6,tbl_Bldg5[Approved],"&gt;0",tbl_Bldg5[Category],$L$8)</f>
        <v>0</v>
      </c>
      <c r="M16" s="109">
        <f t="shared" si="1"/>
        <v>0</v>
      </c>
      <c r="N16" s="110">
        <f t="shared" si="0"/>
        <v>0</v>
      </c>
    </row>
    <row r="17" spans="1:14" ht="15" customHeight="1" x14ac:dyDescent="0.3">
      <c r="A17" s="12"/>
      <c r="B17" s="9" t="s">
        <v>422</v>
      </c>
      <c r="C17" s="180">
        <f>BldgBudgets!K17</f>
        <v>0</v>
      </c>
      <c r="D17" s="181">
        <f>BldgBudgets!L17</f>
        <v>0</v>
      </c>
      <c r="E17" s="60">
        <f>SUMIFS(tbl_Bldg5[Amount:],tbl_Bldg5[Category Transfer To:],B17,tbl_Bldg5[[Quarter  ]],$E$6,tbl_Bldg5[Approved],"&gt;0",tbl_Bldg5[Category],$E$8)-SUMIFS(tbl_Bldg5[Amount:],tbl_Bldg5[Category Transfer From:],B17,tbl_Bldg5[[Quarter  ]],$E$6,tbl_Bldg5[Approved],"&gt;0",tbl_Bldg5[Category],$E$8)</f>
        <v>0</v>
      </c>
      <c r="F17" s="61">
        <f>SUMIFS(tbl_Bldg5[Amount:],tbl_Bldg5[Category Transfer To:],B17,tbl_Bldg5[[Quarter  ]],$E$6,tbl_Bldg5[Approved],"&gt;0",tbl_Bldg5[Category],$F$8)-SUMIFS(tbl_Bldg5[Amount:],tbl_Bldg5[Category Transfer From:],B17,tbl_Bldg5[[Quarter  ]],$E$6,tbl_Bldg5[Approved],"&gt;0",tbl_Bldg5[Category],$F$8)</f>
        <v>0</v>
      </c>
      <c r="G17" s="60">
        <f>SUMIFS(tbl_Bldg5[Amount:],tbl_Bldg5[Category Transfer To:],B17,tbl_Bldg5[[Quarter  ]],$G$6,tbl_Bldg5[Approved],"&gt;0",tbl_Bldg5[Category],$G$8)-SUMIFS(tbl_Bldg5[Amount:],tbl_Bldg5[Category Transfer From:],B17,tbl_Bldg5[[Quarter  ]],$G$6,tbl_Bldg5[Approved],"&gt;0",tbl_Bldg5[Category],$G$8)</f>
        <v>0</v>
      </c>
      <c r="H17" s="61">
        <f>SUMIFS(tbl_Bldg5[Amount:],tbl_Bldg5[Category Transfer To:],B17,tbl_Bldg5[[Quarter  ]],$G$6,tbl_Bldg5[Approved],"&gt;0",tbl_Bldg5[Category],$H$8)-SUMIFS(tbl_Bldg5[Amount:],tbl_Bldg5[Category Transfer From:],B17,tbl_Bldg5[[Quarter  ]],$G$6,tbl_Bldg5[Approved],"&gt;0",tbl_Bldg5[Category],$H$8)</f>
        <v>0</v>
      </c>
      <c r="I17" s="60">
        <f>SUMIFS(tbl_Bldg5[Amount:],tbl_Bldg5[Category Transfer To:],B17,tbl_Bldg5[[Quarter  ]],$I$6,tbl_Bldg5[Approved],"&gt;0",tbl_Bldg5[Category],$I$8)-SUMIFS(tbl_Bldg5[Amount:],tbl_Bldg5[Category Transfer From:],B17,tbl_Bldg5[[Quarter  ]],$I$6,tbl_Bldg5[Approved],"&gt;0",tbl_Bldg5[Category],$I$8)</f>
        <v>0</v>
      </c>
      <c r="J17" s="61">
        <f>SUMIFS(tbl_Bldg5[Amount:],tbl_Bldg5[Category Transfer To:],B17,tbl_Bldg5[[Quarter  ]],$I$6,tbl_Bldg5[Approved],"&gt;0",tbl_Bldg5[Category],$J$8)-SUMIFS(tbl_Bldg5[Amount:],tbl_Bldg5[Category Transfer From:],B17,tbl_Bldg5[[Quarter  ]],$I$6,tbl_Bldg5[Approved],"&gt;0",tbl_Bldg5[Category],$J$8)</f>
        <v>0</v>
      </c>
      <c r="K17" s="60">
        <f>SUMIFS(tbl_Bldg5[Amount:],tbl_Bldg5[Category Transfer To:],B17,tbl_Bldg5[[Quarter  ]],$K$6,tbl_Bldg5[Approved],"&gt;0",tbl_Bldg5[Category],$K$8)-SUMIFS(tbl_Bldg5[Amount:],tbl_Bldg5[Category Transfer From:],B17,tbl_Bldg5[[Quarter  ]],$K$6,tbl_Bldg5[Approved],"&gt;0",tbl_Bldg5[Category],$K$8)</f>
        <v>0</v>
      </c>
      <c r="L17" s="61">
        <f>SUMIFS(tbl_Bldg5[Amount:],tbl_Bldg5[Category Transfer To:],B17,tbl_Bldg5[[Quarter  ]],$K$6,tbl_Bldg5[Approved],"&gt;0",tbl_Bldg5[Category],$L$8)-SUMIFS(tbl_Bldg5[Amount:],tbl_Bldg5[Category Transfer From:],B17,tbl_Bldg5[[Quarter  ]],$K$6,tbl_Bldg5[Approved],"&gt;0",tbl_Bldg5[Category],$L$8)</f>
        <v>0</v>
      </c>
      <c r="M17" s="109">
        <f t="shared" si="1"/>
        <v>0</v>
      </c>
      <c r="N17" s="110">
        <f t="shared" si="0"/>
        <v>0</v>
      </c>
    </row>
    <row r="18" spans="1:14" ht="15" customHeight="1" x14ac:dyDescent="0.3">
      <c r="A18" s="12"/>
      <c r="B18" s="9" t="s">
        <v>423</v>
      </c>
      <c r="C18" s="180">
        <f>BldgBudgets!K18</f>
        <v>0</v>
      </c>
      <c r="D18" s="181">
        <f>BldgBudgets!L18</f>
        <v>0</v>
      </c>
      <c r="E18" s="60">
        <f>SUMIFS(tbl_Bldg5[Amount:],tbl_Bldg5[Category Transfer To:],B18,tbl_Bldg5[[Quarter  ]],$E$6,tbl_Bldg5[Approved],"&gt;0",tbl_Bldg5[Category],$E$8)-SUMIFS(tbl_Bldg5[Amount:],tbl_Bldg5[Category Transfer From:],B18,tbl_Bldg5[[Quarter  ]],$E$6,tbl_Bldg5[Approved],"&gt;0",tbl_Bldg5[Category],$E$8)</f>
        <v>0</v>
      </c>
      <c r="F18" s="61">
        <f>SUMIFS(tbl_Bldg5[Amount:],tbl_Bldg5[Category Transfer To:],B18,tbl_Bldg5[[Quarter  ]],$E$6,tbl_Bldg5[Approved],"&gt;0",tbl_Bldg5[Category],$F$8)-SUMIFS(tbl_Bldg5[Amount:],tbl_Bldg5[Category Transfer From:],B18,tbl_Bldg5[[Quarter  ]],$E$6,tbl_Bldg5[Approved],"&gt;0",tbl_Bldg5[Category],$F$8)</f>
        <v>0</v>
      </c>
      <c r="G18" s="60">
        <f>SUMIFS(tbl_Bldg5[Amount:],tbl_Bldg5[Category Transfer To:],B18,tbl_Bldg5[[Quarter  ]],$G$6,tbl_Bldg5[Approved],"&gt;0",tbl_Bldg5[Category],$G$8)-SUMIFS(tbl_Bldg5[Amount:],tbl_Bldg5[Category Transfer From:],B18,tbl_Bldg5[[Quarter  ]],$G$6,tbl_Bldg5[Approved],"&gt;0",tbl_Bldg5[Category],$G$8)</f>
        <v>0</v>
      </c>
      <c r="H18" s="61">
        <f>SUMIFS(tbl_Bldg5[Amount:],tbl_Bldg5[Category Transfer To:],B18,tbl_Bldg5[[Quarter  ]],$G$6,tbl_Bldg5[Approved],"&gt;0",tbl_Bldg5[Category],$H$8)-SUMIFS(tbl_Bldg5[Amount:],tbl_Bldg5[Category Transfer From:],B18,tbl_Bldg5[[Quarter  ]],$G$6,tbl_Bldg5[Approved],"&gt;0",tbl_Bldg5[Category],$H$8)</f>
        <v>0</v>
      </c>
      <c r="I18" s="60">
        <f>SUMIFS(tbl_Bldg5[Amount:],tbl_Bldg5[Category Transfer To:],B18,tbl_Bldg5[[Quarter  ]],$I$6,tbl_Bldg5[Approved],"&gt;0",tbl_Bldg5[Category],$I$8)-SUMIFS(tbl_Bldg5[Amount:],tbl_Bldg5[Category Transfer From:],B18,tbl_Bldg5[[Quarter  ]],$I$6,tbl_Bldg5[Approved],"&gt;0",tbl_Bldg5[Category],$I$8)</f>
        <v>0</v>
      </c>
      <c r="J18" s="61">
        <f>SUMIFS(tbl_Bldg5[Amount:],tbl_Bldg5[Category Transfer To:],B18,tbl_Bldg5[[Quarter  ]],$I$6,tbl_Bldg5[Approved],"&gt;0",tbl_Bldg5[Category],$J$8)-SUMIFS(tbl_Bldg5[Amount:],tbl_Bldg5[Category Transfer From:],B18,tbl_Bldg5[[Quarter  ]],$I$6,tbl_Bldg5[Approved],"&gt;0",tbl_Bldg5[Category],$J$8)</f>
        <v>0</v>
      </c>
      <c r="K18" s="60">
        <f>SUMIFS(tbl_Bldg5[Amount:],tbl_Bldg5[Category Transfer To:],B18,tbl_Bldg5[[Quarter  ]],$K$6,tbl_Bldg5[Approved],"&gt;0",tbl_Bldg5[Category],$K$8)-SUMIFS(tbl_Bldg5[Amount:],tbl_Bldg5[Category Transfer From:],B18,tbl_Bldg5[[Quarter  ]],$K$6,tbl_Bldg5[Approved],"&gt;0",tbl_Bldg5[Category],$K$8)</f>
        <v>0</v>
      </c>
      <c r="L18" s="61">
        <f>SUMIFS(tbl_Bldg5[Amount:],tbl_Bldg5[Category Transfer To:],B18,tbl_Bldg5[[Quarter  ]],$K$6,tbl_Bldg5[Approved],"&gt;0",tbl_Bldg5[Category],$L$8)-SUMIFS(tbl_Bldg5[Amount:],tbl_Bldg5[Category Transfer From:],B18,tbl_Bldg5[[Quarter  ]],$K$6,tbl_Bldg5[Approved],"&gt;0",tbl_Bldg5[Category],$L$8)</f>
        <v>0</v>
      </c>
      <c r="M18" s="109">
        <f t="shared" si="1"/>
        <v>0</v>
      </c>
      <c r="N18" s="110">
        <f t="shared" si="0"/>
        <v>0</v>
      </c>
    </row>
    <row r="19" spans="1:14" ht="15" customHeight="1" x14ac:dyDescent="0.3">
      <c r="A19" s="13"/>
      <c r="B19" s="16" t="s">
        <v>434</v>
      </c>
      <c r="C19" s="200">
        <f>BldgBudgets!K19</f>
        <v>0</v>
      </c>
      <c r="D19" s="201">
        <f>BldgBudgets!L19</f>
        <v>0</v>
      </c>
      <c r="E19" s="173">
        <f>SUMIFS(tbl_Bldg5[Amount:],tbl_Bldg5[Category Transfer To:],B19,tbl_Bldg5[[Quarter  ]],$E$6,tbl_Bldg5[Approved],"&gt;0",tbl_Bldg5[Category],$E$8)-SUMIFS(tbl_Bldg5[Amount:],tbl_Bldg5[Category Transfer From:],B19,tbl_Bldg5[[Quarter  ]],$E$6,tbl_Bldg5[Approved],"&gt;0",tbl_Bldg5[Category],$E$8)</f>
        <v>0</v>
      </c>
      <c r="F19" s="174">
        <f>SUMIFS(tbl_Bldg5[Amount:],tbl_Bldg5[Category Transfer To:],B19,tbl_Bldg5[[Quarter  ]],$E$6,tbl_Bldg5[Approved],"&gt;0",tbl_Bldg5[Category],$F$8)-SUMIFS(tbl_Bldg5[Amount:],tbl_Bldg5[Category Transfer From:],B19,tbl_Bldg5[[Quarter  ]],$E$6,tbl_Bldg5[Approved],"&gt;0",tbl_Bldg5[Category],$F$8)</f>
        <v>0</v>
      </c>
      <c r="G19" s="173">
        <f>SUMIFS(tbl_Bldg5[Amount:],tbl_Bldg5[Category Transfer To:],B19,tbl_Bldg5[[Quarter  ]],$G$6,tbl_Bldg5[Approved],"&gt;0",tbl_Bldg5[Category],$G$8)-SUMIFS(tbl_Bldg5[Amount:],tbl_Bldg5[Category Transfer From:],B19,tbl_Bldg5[[Quarter  ]],$G$6,tbl_Bldg5[Approved],"&gt;0",tbl_Bldg5[Category],$G$8)</f>
        <v>0</v>
      </c>
      <c r="H19" s="174">
        <f>SUMIFS(tbl_Bldg5[Amount:],tbl_Bldg5[Category Transfer To:],B19,tbl_Bldg5[[Quarter  ]],$G$6,tbl_Bldg5[Approved],"&gt;0",tbl_Bldg5[Category],$H$8)-SUMIFS(tbl_Bldg5[Amount:],tbl_Bldg5[Category Transfer From:],B19,tbl_Bldg5[[Quarter  ]],$G$6,tbl_Bldg5[Approved],"&gt;0",tbl_Bldg5[Category],$H$8)</f>
        <v>0</v>
      </c>
      <c r="I19" s="173">
        <f>SUMIFS(tbl_Bldg5[Amount:],tbl_Bldg5[Category Transfer To:],B19,tbl_Bldg5[[Quarter  ]],$I$6,tbl_Bldg5[Approved],"&gt;0",tbl_Bldg5[Category],$I$8)-SUMIFS(tbl_Bldg5[Amount:],tbl_Bldg5[Category Transfer From:],B19,tbl_Bldg5[[Quarter  ]],$I$6,tbl_Bldg5[Approved],"&gt;0",tbl_Bldg5[Category],$I$8)</f>
        <v>0</v>
      </c>
      <c r="J19" s="174">
        <f>SUMIFS(tbl_Bldg5[Amount:],tbl_Bldg5[Category Transfer To:],B19,tbl_Bldg5[[Quarter  ]],$I$6,tbl_Bldg5[Approved],"&gt;0",tbl_Bldg5[Category],$J$8)-SUMIFS(tbl_Bldg5[Amount:],tbl_Bldg5[Category Transfer From:],B19,tbl_Bldg5[[Quarter  ]],$I$6,tbl_Bldg5[Approved],"&gt;0",tbl_Bldg5[Category],$J$8)</f>
        <v>0</v>
      </c>
      <c r="K19" s="173">
        <f>SUMIFS(tbl_Bldg5[Amount:],tbl_Bldg5[Category Transfer To:],B19,tbl_Bldg5[[Quarter  ]],$K$6,tbl_Bldg5[Approved],"&gt;0",tbl_Bldg5[Category],$K$8)-SUMIFS(tbl_Bldg5[Amount:],tbl_Bldg5[Category Transfer From:],B19,tbl_Bldg5[[Quarter  ]],$K$6,tbl_Bldg5[Approved],"&gt;0",tbl_Bldg5[Category],$K$8)</f>
        <v>0</v>
      </c>
      <c r="L19" s="174">
        <f>SUMIFS(tbl_Bldg5[Amount:],tbl_Bldg5[Category Transfer To:],B19,tbl_Bldg5[[Quarter  ]],$K$6,tbl_Bldg5[Approved],"&gt;0",tbl_Bldg5[Category],$L$8)-SUMIFS(tbl_Bldg5[Amount:],tbl_Bldg5[Category Transfer From:],B19,tbl_Bldg5[[Quarter  ]],$K$6,tbl_Bldg5[Approved],"&gt;0",tbl_Bldg5[Category],$L$8)</f>
        <v>0</v>
      </c>
      <c r="M19" s="82">
        <f t="shared" si="1"/>
        <v>0</v>
      </c>
      <c r="N19" s="115">
        <f t="shared" si="0"/>
        <v>0</v>
      </c>
    </row>
    <row r="20" spans="1:14" ht="15" customHeight="1" x14ac:dyDescent="0.3">
      <c r="A20" s="12"/>
      <c r="B20" s="9" t="s">
        <v>424</v>
      </c>
      <c r="C20" s="178">
        <f>BldgBudgets!K20</f>
        <v>0</v>
      </c>
      <c r="D20" s="179">
        <f>BldgBudgets!L20</f>
        <v>0</v>
      </c>
      <c r="E20" s="58">
        <f>SUMIFS(tbl_Bldg5[Amount:],tbl_Bldg5[Category Transfer To:],B20,tbl_Bldg5[[Quarter  ]],$E$6,tbl_Bldg5[Approved],"&gt;0",tbl_Bldg5[Category],$E$8)-SUMIFS(tbl_Bldg5[Amount:],tbl_Bldg5[Category Transfer From:],B20,tbl_Bldg5[[Quarter  ]],$E$6,tbl_Bldg5[Approved],"&gt;0",tbl_Bldg5[Category],$E$8)</f>
        <v>0</v>
      </c>
      <c r="F20" s="59">
        <f>SUMIFS(tbl_Bldg5[Amount:],tbl_Bldg5[Category Transfer To:],B20,tbl_Bldg5[[Quarter  ]],$E$6,tbl_Bldg5[Approved],"&gt;0",tbl_Bldg5[Category],$F$8)-SUMIFS(tbl_Bldg5[Amount:],tbl_Bldg5[Category Transfer From:],B20,tbl_Bldg5[[Quarter  ]],$E$6,tbl_Bldg5[Approved],"&gt;0",tbl_Bldg5[Category],$F$8)</f>
        <v>0</v>
      </c>
      <c r="G20" s="58">
        <f>SUMIFS(tbl_Bldg5[Amount:],tbl_Bldg5[Category Transfer To:],B20,tbl_Bldg5[[Quarter  ]],$G$6,tbl_Bldg5[Approved],"&gt;0",tbl_Bldg5[Category],$G$8)-SUMIFS(tbl_Bldg5[Amount:],tbl_Bldg5[Category Transfer From:],B20,tbl_Bldg5[[Quarter  ]],$G$6,tbl_Bldg5[Approved],"&gt;0",tbl_Bldg5[Category],$G$8)</f>
        <v>0</v>
      </c>
      <c r="H20" s="59">
        <f>SUMIFS(tbl_Bldg5[Amount:],tbl_Bldg5[Category Transfer To:],B20,tbl_Bldg5[[Quarter  ]],$G$6,tbl_Bldg5[Approved],"&gt;0",tbl_Bldg5[Category],$H$8)-SUMIFS(tbl_Bldg5[Amount:],tbl_Bldg5[Category Transfer From:],B20,tbl_Bldg5[[Quarter  ]],$G$6,tbl_Bldg5[Approved],"&gt;0",tbl_Bldg5[Category],$H$8)</f>
        <v>0</v>
      </c>
      <c r="I20" s="58">
        <f>SUMIFS(tbl_Bldg5[Amount:],tbl_Bldg5[Category Transfer To:],B20,tbl_Bldg5[[Quarter  ]],$I$6,tbl_Bldg5[Approved],"&gt;0",tbl_Bldg5[Category],$I$8)-SUMIFS(tbl_Bldg5[Amount:],tbl_Bldg5[Category Transfer From:],B20,tbl_Bldg5[[Quarter  ]],$I$6,tbl_Bldg5[Approved],"&gt;0",tbl_Bldg5[Category],$I$8)</f>
        <v>0</v>
      </c>
      <c r="J20" s="59">
        <f>SUMIFS(tbl_Bldg5[Amount:],tbl_Bldg5[Category Transfer To:],B20,tbl_Bldg5[[Quarter  ]],$I$6,tbl_Bldg5[Approved],"&gt;0",tbl_Bldg5[Category],$J$8)-SUMIFS(tbl_Bldg5[Amount:],tbl_Bldg5[Category Transfer From:],B20,tbl_Bldg5[[Quarter  ]],$I$6,tbl_Bldg5[Approved],"&gt;0",tbl_Bldg5[Category],$J$8)</f>
        <v>0</v>
      </c>
      <c r="K20" s="58">
        <f>SUMIFS(tbl_Bldg5[Amount:],tbl_Bldg5[Category Transfer To:],B20,tbl_Bldg5[[Quarter  ]],$K$6,tbl_Bldg5[Approved],"&gt;0",tbl_Bldg5[Category],$K$8)-SUMIFS(tbl_Bldg5[Amount:],tbl_Bldg5[Category Transfer From:],B20,tbl_Bldg5[[Quarter  ]],$K$6,tbl_Bldg5[Approved],"&gt;0",tbl_Bldg5[Category],$K$8)</f>
        <v>0</v>
      </c>
      <c r="L20" s="59">
        <f>SUMIFS(tbl_Bldg5[Amount:],tbl_Bldg5[Category Transfer To:],B20,tbl_Bldg5[[Quarter  ]],$K$6,tbl_Bldg5[Approved],"&gt;0",tbl_Bldg5[Category],$L$8)-SUMIFS(tbl_Bldg5[Amount:],tbl_Bldg5[Category Transfer From:],B20,tbl_Bldg5[[Quarter  ]],$K$6,tbl_Bldg5[Approved],"&gt;0",tbl_Bldg5[Category],$L$8)</f>
        <v>0</v>
      </c>
      <c r="M20" s="167">
        <f t="shared" si="1"/>
        <v>0</v>
      </c>
      <c r="N20" s="86">
        <f t="shared" si="0"/>
        <v>0</v>
      </c>
    </row>
    <row r="21" spans="1:14" ht="15" customHeight="1" x14ac:dyDescent="0.3">
      <c r="A21" s="12"/>
      <c r="B21" s="9" t="s">
        <v>425</v>
      </c>
      <c r="C21" s="180">
        <f>BldgBudgets!K21</f>
        <v>0</v>
      </c>
      <c r="D21" s="181">
        <f>BldgBudgets!L21</f>
        <v>0</v>
      </c>
      <c r="E21" s="60">
        <f>SUMIFS(tbl_Bldg5[Amount:],tbl_Bldg5[Category Transfer To:],B21,tbl_Bldg5[[Quarter  ]],$E$6,tbl_Bldg5[Approved],"&gt;0",tbl_Bldg5[Category],$E$8)-SUMIFS(tbl_Bldg5[Amount:],tbl_Bldg5[Category Transfer From:],B21,tbl_Bldg5[[Quarter  ]],$E$6,tbl_Bldg5[Approved],"&gt;0",tbl_Bldg5[Category],$E$8)</f>
        <v>0</v>
      </c>
      <c r="F21" s="61">
        <f>SUMIFS(tbl_Bldg5[Amount:],tbl_Bldg5[Category Transfer To:],B21,tbl_Bldg5[[Quarter  ]],$E$6,tbl_Bldg5[Approved],"&gt;0",tbl_Bldg5[Category],$F$8)-SUMIFS(tbl_Bldg5[Amount:],tbl_Bldg5[Category Transfer From:],B21,tbl_Bldg5[[Quarter  ]],$E$6,tbl_Bldg5[Approved],"&gt;0",tbl_Bldg5[Category],$F$8)</f>
        <v>0</v>
      </c>
      <c r="G21" s="60">
        <f>SUMIFS(tbl_Bldg5[Amount:],tbl_Bldg5[Category Transfer To:],B21,tbl_Bldg5[[Quarter  ]],$G$6,tbl_Bldg5[Approved],"&gt;0",tbl_Bldg5[Category],$G$8)-SUMIFS(tbl_Bldg5[Amount:],tbl_Bldg5[Category Transfer From:],B21,tbl_Bldg5[[Quarter  ]],$G$6,tbl_Bldg5[Approved],"&gt;0",tbl_Bldg5[Category],$G$8)</f>
        <v>0</v>
      </c>
      <c r="H21" s="61">
        <f>SUMIFS(tbl_Bldg5[Amount:],tbl_Bldg5[Category Transfer To:],B21,tbl_Bldg5[[Quarter  ]],$G$6,tbl_Bldg5[Approved],"&gt;0",tbl_Bldg5[Category],$H$8)-SUMIFS(tbl_Bldg5[Amount:],tbl_Bldg5[Category Transfer From:],B21,tbl_Bldg5[[Quarter  ]],$G$6,tbl_Bldg5[Approved],"&gt;0",tbl_Bldg5[Category],$H$8)</f>
        <v>0</v>
      </c>
      <c r="I21" s="60">
        <f>SUMIFS(tbl_Bldg5[Amount:],tbl_Bldg5[Category Transfer To:],B21,tbl_Bldg5[[Quarter  ]],$I$6,tbl_Bldg5[Approved],"&gt;0",tbl_Bldg5[Category],$I$8)-SUMIFS(tbl_Bldg5[Amount:],tbl_Bldg5[Category Transfer From:],B21,tbl_Bldg5[[Quarter  ]],$I$6,tbl_Bldg5[Approved],"&gt;0",tbl_Bldg5[Category],$I$8)</f>
        <v>0</v>
      </c>
      <c r="J21" s="61">
        <f>SUMIFS(tbl_Bldg5[Amount:],tbl_Bldg5[Category Transfer To:],B21,tbl_Bldg5[[Quarter  ]],$I$6,tbl_Bldg5[Approved],"&gt;0",tbl_Bldg5[Category],$J$8)-SUMIFS(tbl_Bldg5[Amount:],tbl_Bldg5[Category Transfer From:],B21,tbl_Bldg5[[Quarter  ]],$I$6,tbl_Bldg5[Approved],"&gt;0",tbl_Bldg5[Category],$J$8)</f>
        <v>0</v>
      </c>
      <c r="K21" s="60">
        <f>SUMIFS(tbl_Bldg5[Amount:],tbl_Bldg5[Category Transfer To:],B21,tbl_Bldg5[[Quarter  ]],$K$6,tbl_Bldg5[Approved],"&gt;0",tbl_Bldg5[Category],$K$8)-SUMIFS(tbl_Bldg5[Amount:],tbl_Bldg5[Category Transfer From:],B21,tbl_Bldg5[[Quarter  ]],$K$6,tbl_Bldg5[Approved],"&gt;0",tbl_Bldg5[Category],$K$8)</f>
        <v>0</v>
      </c>
      <c r="L21" s="61">
        <f>SUMIFS(tbl_Bldg5[Amount:],tbl_Bldg5[Category Transfer To:],B21,tbl_Bldg5[[Quarter  ]],$K$6,tbl_Bldg5[Approved],"&gt;0",tbl_Bldg5[Category],$L$8)-SUMIFS(tbl_Bldg5[Amount:],tbl_Bldg5[Category Transfer From:],B21,tbl_Bldg5[[Quarter  ]],$K$6,tbl_Bldg5[Approved],"&gt;0",tbl_Bldg5[Category],$L$8)</f>
        <v>0</v>
      </c>
      <c r="M21" s="109">
        <f t="shared" si="1"/>
        <v>0</v>
      </c>
      <c r="N21" s="110">
        <f t="shared" si="0"/>
        <v>0</v>
      </c>
    </row>
    <row r="22" spans="1:14" ht="15" customHeight="1" x14ac:dyDescent="0.3">
      <c r="A22" s="32"/>
      <c r="B22" s="16" t="s">
        <v>426</v>
      </c>
      <c r="C22" s="177">
        <f>BldgBudgets!K22</f>
        <v>0</v>
      </c>
      <c r="D22" s="187"/>
      <c r="E22" s="108">
        <f>SUMIFS(tbl_Bldg5[Amount:],tbl_Bldg5[Category Transfer To:],B22,tbl_Bldg5[[Quarter  ]],$E$6,tbl_Bldg5[Approved],"&gt;0",tbl_Bldg5[Category],$E$8)-SUMIFS(tbl_Bldg5[Amount:],tbl_Bldg5[Category Transfer From:],B22,tbl_Bldg5[[Quarter  ]],$E$6,tbl_Bldg5[Approved],"&gt;0",tbl_Bldg5[Category],$E$8)</f>
        <v>0</v>
      </c>
      <c r="F22" s="107"/>
      <c r="G22" s="108">
        <f>SUMIFS(tbl_Bldg5[Amount:],tbl_Bldg5[Category Transfer To:],B22,tbl_Bldg5[[Quarter  ]],$G$6,tbl_Bldg5[Approved],"&gt;0",tbl_Bldg5[Category],$G$8)-SUMIFS(tbl_Bldg5[Amount:],tbl_Bldg5[Category Transfer From:],B22,tbl_Bldg5[[Quarter  ]],$G$6,tbl_Bldg5[Approved],"&gt;0",tbl_Bldg5[Category],$G$8)</f>
        <v>0</v>
      </c>
      <c r="H22" s="107"/>
      <c r="I22" s="108">
        <f>SUMIFS(tbl_Bldg5[Amount:],tbl_Bldg5[Category Transfer To:],B22,tbl_Bldg5[[Quarter  ]],$I$6,tbl_Bldg5[Approved],"&gt;0",tbl_Bldg5[Category],$I$8)-SUMIFS(tbl_Bldg5[Amount:],tbl_Bldg5[Category Transfer From:],B22,tbl_Bldg5[[Quarter  ]],$I$6,tbl_Bldg5[Approved],"&gt;0",tbl_Bldg5[Category],$I$8)</f>
        <v>0</v>
      </c>
      <c r="J22" s="107"/>
      <c r="K22" s="108">
        <f>SUMIFS(tbl_Bldg5[Amount:],tbl_Bldg5[Category Transfer To:],B22,tbl_Bldg5[[Quarter  ]],$K$6,tbl_Bldg5[Approved],"&gt;0",tbl_Bldg5[Category],$K$8)-SUMIFS(tbl_Bldg5[Amount:],tbl_Bldg5[Category Transfer From:],B22,tbl_Bldg5[[Quarter  ]],$K$6,tbl_Bldg5[Approved],"&gt;0",tbl_Bldg5[Category],$K$8)</f>
        <v>0</v>
      </c>
      <c r="L22" s="107"/>
      <c r="M22" s="114">
        <f t="shared" si="1"/>
        <v>0</v>
      </c>
      <c r="N22" s="107"/>
    </row>
    <row r="23" spans="1:14" ht="15" customHeight="1" x14ac:dyDescent="0.3">
      <c r="A23" s="12"/>
      <c r="B23" s="9" t="s">
        <v>427</v>
      </c>
      <c r="C23" s="175">
        <f>BldgBudgets!K23</f>
        <v>0</v>
      </c>
      <c r="D23" s="190"/>
      <c r="E23" s="64">
        <f>SUMIFS(tbl_Bldg5[Amount:],tbl_Bldg5[Category Transfer To:],B23,tbl_Bldg5[[Quarter  ]],$E$6,tbl_Bldg5[Approved],"&gt;0",tbl_Bldg5[Category],$E$8)-SUMIFS(tbl_Bldg5[Amount:],tbl_Bldg5[Category Transfer From:],B23,tbl_Bldg5[[Quarter  ]],$E$6,tbl_Bldg5[Approved],"&gt;0",tbl_Bldg5[Category],$E$8)</f>
        <v>0</v>
      </c>
      <c r="F23" s="52"/>
      <c r="G23" s="64">
        <f>SUMIFS(tbl_Bldg5[Amount:],tbl_Bldg5[Category Transfer To:],B23,tbl_Bldg5[[Quarter  ]],$G$6,tbl_Bldg5[Approved],"&gt;0",tbl_Bldg5[Category],$G$8)-SUMIFS(tbl_Bldg5[Amount:],tbl_Bldg5[Category Transfer From:],B23,tbl_Bldg5[[Quarter  ]],$G$6,tbl_Bldg5[Approved],"&gt;0",tbl_Bldg5[Category],$G$8)</f>
        <v>0</v>
      </c>
      <c r="H23" s="52"/>
      <c r="I23" s="64">
        <f>SUMIFS(tbl_Bldg5[Amount:],tbl_Bldg5[Category Transfer To:],B23,tbl_Bldg5[[Quarter  ]],$I$6,tbl_Bldg5[Approved],"&gt;0",tbl_Bldg5[Category],$I$8)-SUMIFS(tbl_Bldg5[Amount:],tbl_Bldg5[Category Transfer From:],B23,tbl_Bldg5[[Quarter  ]],$I$6,tbl_Bldg5[Approved],"&gt;0",tbl_Bldg5[Category],$I$8)</f>
        <v>0</v>
      </c>
      <c r="J23" s="52"/>
      <c r="K23" s="64">
        <f>SUMIFS(tbl_Bldg5[Amount:],tbl_Bldg5[Category Transfer To:],B23,tbl_Bldg5[[Quarter  ]],$K$6,tbl_Bldg5[Approved],"&gt;0",tbl_Bldg5[Category],$K$8)-SUMIFS(tbl_Bldg5[Amount:],tbl_Bldg5[Category Transfer From:],B23,tbl_Bldg5[[Quarter  ]],$K$6,tbl_Bldg5[Approved],"&gt;0",tbl_Bldg5[Category],$K$8)</f>
        <v>0</v>
      </c>
      <c r="L23" s="52"/>
      <c r="M23" s="113">
        <f t="shared" si="1"/>
        <v>0</v>
      </c>
      <c r="N23" s="52"/>
    </row>
    <row r="24" spans="1:14" ht="15" customHeight="1" x14ac:dyDescent="0.3">
      <c r="A24" s="12"/>
      <c r="B24" s="9" t="s">
        <v>428</v>
      </c>
      <c r="C24" s="176">
        <f>BldgBudgets!K24</f>
        <v>0</v>
      </c>
      <c r="D24" s="191"/>
      <c r="E24" s="65">
        <f>SUMIFS(tbl_Bldg5[Amount:],tbl_Bldg5[Category Transfer To:],B24,tbl_Bldg5[[Quarter  ]],$E$6,tbl_Bldg5[Approved],"&gt;0",tbl_Bldg5[Category],$E$8)-SUMIFS(tbl_Bldg5[Amount:],tbl_Bldg5[Category Transfer From:],B24,tbl_Bldg5[[Quarter  ]],$E$6,tbl_Bldg5[Approved],"&gt;0",tbl_Bldg5[Category],$E$8)</f>
        <v>0</v>
      </c>
      <c r="F24" s="53"/>
      <c r="G24" s="65">
        <f>SUMIFS(tbl_Bldg5[Amount:],tbl_Bldg5[Category Transfer To:],B24,tbl_Bldg5[[Quarter  ]],$G$6,tbl_Bldg5[Approved],"&gt;0",tbl_Bldg5[Category],$G$8)-SUMIFS(tbl_Bldg5[Amount:],tbl_Bldg5[Category Transfer From:],B24,tbl_Bldg5[[Quarter  ]],$G$6,tbl_Bldg5[Approved],"&gt;0",tbl_Bldg5[Category],$G$8)</f>
        <v>0</v>
      </c>
      <c r="H24" s="53"/>
      <c r="I24" s="65">
        <f>SUMIFS(tbl_Bldg5[Amount:],tbl_Bldg5[Category Transfer To:],B24,tbl_Bldg5[[Quarter  ]],$I$6,tbl_Bldg5[Approved],"&gt;0",tbl_Bldg5[Category],$I$8)-SUMIFS(tbl_Bldg5[Amount:],tbl_Bldg5[Category Transfer From:],B24,tbl_Bldg5[[Quarter  ]],$I$6,tbl_Bldg5[Approved],"&gt;0",tbl_Bldg5[Category],$I$8)</f>
        <v>0</v>
      </c>
      <c r="J24" s="53"/>
      <c r="K24" s="65">
        <f>SUMIFS(tbl_Bldg5[Amount:],tbl_Bldg5[Category Transfer To:],B24,tbl_Bldg5[[Quarter  ]],$K$6,tbl_Bldg5[Approved],"&gt;0",tbl_Bldg5[Category],$K$8)-SUMIFS(tbl_Bldg5[Amount:],tbl_Bldg5[Category Transfer From:],B24,tbl_Bldg5[[Quarter  ]],$K$6,tbl_Bldg5[Approved],"&gt;0",tbl_Bldg5[Category],$K$8)</f>
        <v>0</v>
      </c>
      <c r="L24" s="53"/>
      <c r="M24" s="109">
        <f t="shared" si="1"/>
        <v>0</v>
      </c>
      <c r="N24" s="106"/>
    </row>
    <row r="25" spans="1:14" ht="15" customHeight="1" x14ac:dyDescent="0.3">
      <c r="A25" s="32"/>
      <c r="B25" s="16" t="s">
        <v>429</v>
      </c>
      <c r="C25" s="177">
        <f>BldgBudgets!K25</f>
        <v>0</v>
      </c>
      <c r="D25" s="187"/>
      <c r="E25" s="108">
        <f>SUMIFS(tbl_Bldg5[Amount:],tbl_Bldg5[Category Transfer To:],B25,tbl_Bldg5[[Quarter  ]],$E$6,tbl_Bldg5[Approved],"&gt;0",tbl_Bldg5[Category],$E$8)-SUMIFS(tbl_Bldg5[Amount:],tbl_Bldg5[Category Transfer From:],B25,tbl_Bldg5[[Quarter  ]],$E$6,tbl_Bldg5[Approved],"&gt;0",tbl_Bldg5[Category],$E$8)</f>
        <v>0</v>
      </c>
      <c r="F25" s="107"/>
      <c r="G25" s="108">
        <f>SUMIFS(tbl_Bldg5[Amount:],tbl_Bldg5[Category Transfer To:],B25,tbl_Bldg5[[Quarter  ]],$G$6,tbl_Bldg5[Approved],"&gt;0",tbl_Bldg5[Category],$G$8)-SUMIFS(tbl_Bldg5[Amount:],tbl_Bldg5[Category Transfer From:],B25,tbl_Bldg5[[Quarter  ]],$G$6,tbl_Bldg5[Approved],"&gt;0",tbl_Bldg5[Category],$G$8)</f>
        <v>0</v>
      </c>
      <c r="H25" s="107"/>
      <c r="I25" s="108">
        <f>SUMIFS(tbl_Bldg5[Amount:],tbl_Bldg5[Category Transfer To:],B25,tbl_Bldg5[[Quarter  ]],$I$6,tbl_Bldg5[Approved],"&gt;0",tbl_Bldg5[Category],$I$8)-SUMIFS(tbl_Bldg5[Amount:],tbl_Bldg5[Category Transfer From:],B25,tbl_Bldg5[[Quarter  ]],$I$6,tbl_Bldg5[Approved],"&gt;0",tbl_Bldg5[Category],$I$8)</f>
        <v>0</v>
      </c>
      <c r="J25" s="107"/>
      <c r="K25" s="108">
        <f>SUMIFS(tbl_Bldg5[Amount:],tbl_Bldg5[Category Transfer To:],B25,tbl_Bldg5[[Quarter  ]],$K$6,tbl_Bldg5[Approved],"&gt;0",tbl_Bldg5[Category],$K$8)-SUMIFS(tbl_Bldg5[Amount:],tbl_Bldg5[Category Transfer From:],B25,tbl_Bldg5[[Quarter  ]],$K$6,tbl_Bldg5[Approved],"&gt;0",tbl_Bldg5[Category],$K$8)</f>
        <v>0</v>
      </c>
      <c r="L25" s="107"/>
      <c r="M25" s="114">
        <f t="shared" si="1"/>
        <v>0</v>
      </c>
      <c r="N25" s="107"/>
    </row>
    <row r="26" spans="1:14" ht="15" customHeight="1" x14ac:dyDescent="0.3">
      <c r="A26" s="12"/>
      <c r="B26" s="9" t="s">
        <v>430</v>
      </c>
      <c r="C26" s="205">
        <f>BldgBudgets!K26</f>
        <v>0</v>
      </c>
      <c r="D26" s="191"/>
      <c r="E26" s="66">
        <f>SUMIFS(tbl_Bldg5[Amount:],tbl_Bldg5[Category Transfer To:],B26,tbl_Bldg5[[Quarter  ]],$E$6,tbl_Bldg5[Approved],"&gt;0",tbl_Bldg5[Category],$E$8)-SUMIFS(tbl_Bldg5[Amount:],tbl_Bldg5[Category Transfer From:],B26,tbl_Bldg5[[Quarter  ]],$E$6,tbl_Bldg5[Approved],"&gt;0",tbl_Bldg5[Category],$E$8)</f>
        <v>0</v>
      </c>
      <c r="F26" s="53"/>
      <c r="G26" s="66">
        <f>SUMIFS(tbl_Bldg5[Amount:],tbl_Bldg5[Category Transfer To:],B26,tbl_Bldg5[[Quarter  ]],$G$6,tbl_Bldg5[Approved],"&gt;0",tbl_Bldg5[Category],$G$8)-SUMIFS(tbl_Bldg5[Amount:],tbl_Bldg5[Category Transfer From:],B26,tbl_Bldg5[[Quarter  ]],$G$6,tbl_Bldg5[Approved],"&gt;0",tbl_Bldg5[Category],$G$8)</f>
        <v>0</v>
      </c>
      <c r="H26" s="53"/>
      <c r="I26" s="66">
        <f>SUMIFS(tbl_Bldg5[Amount:],tbl_Bldg5[Category Transfer To:],B26,tbl_Bldg5[[Quarter  ]],$I$6,tbl_Bldg5[Approved],"&gt;0",tbl_Bldg5[Category],$I$8)-SUMIFS(tbl_Bldg5[Amount:],tbl_Bldg5[Category Transfer From:],B26,tbl_Bldg5[[Quarter  ]],$I$6,tbl_Bldg5[Approved],"&gt;0",tbl_Bldg5[Category],$I$8)</f>
        <v>0</v>
      </c>
      <c r="J26" s="53"/>
      <c r="K26" s="66">
        <f>SUMIFS(tbl_Bldg5[Amount:],tbl_Bldg5[Category Transfer To:],B26,tbl_Bldg5[[Quarter  ]],$K$6,tbl_Bldg5[Approved],"&gt;0",tbl_Bldg5[Category],$K$8)-SUMIFS(tbl_Bldg5[Amount:],tbl_Bldg5[Category Transfer From:],B26,tbl_Bldg5[[Quarter  ]],$K$6,tbl_Bldg5[Approved],"&gt;0",tbl_Bldg5[Category],$K$8)</f>
        <v>0</v>
      </c>
      <c r="L26" s="53"/>
      <c r="M26" s="113">
        <f t="shared" si="1"/>
        <v>0</v>
      </c>
      <c r="N26" s="53"/>
    </row>
    <row r="27" spans="1:14" ht="15" customHeight="1" x14ac:dyDescent="0.3">
      <c r="A27" s="12"/>
      <c r="B27" s="9" t="s">
        <v>431</v>
      </c>
      <c r="C27" s="226">
        <f>BldgBudgets!K27</f>
        <v>0</v>
      </c>
      <c r="D27" s="191"/>
      <c r="E27" s="67">
        <f>SUMIFS(tbl_Bldg5[Amount:],tbl_Bldg5[Category Transfer To:],B27,tbl_Bldg5[[Quarter  ]],$E$6,tbl_Bldg5[Approved],"&gt;0",tbl_Bldg5[Category],$E$8)-SUMIFS(tbl_Bldg5[Amount:],tbl_Bldg5[Category Transfer From:],B27,tbl_Bldg5[[Quarter  ]],$E$6,tbl_Bldg5[Approved],"&gt;0",tbl_Bldg5[Category],$E$8)</f>
        <v>0</v>
      </c>
      <c r="F27" s="53"/>
      <c r="G27" s="66">
        <f>SUMIFS(tbl_Bldg5[Amount:],tbl_Bldg5[Category Transfer To:],B27,tbl_Bldg5[[Quarter  ]],$G$6,tbl_Bldg5[Approved],"&gt;0",tbl_Bldg5[Category],$G$8)-SUMIFS(tbl_Bldg5[Amount:],tbl_Bldg5[Category Transfer From:],B27,tbl_Bldg5[[Quarter  ]],$G$6,tbl_Bldg5[Approved],"&gt;0",tbl_Bldg5[Category],$G$8)</f>
        <v>0</v>
      </c>
      <c r="H27" s="53"/>
      <c r="I27" s="67">
        <f>SUMIFS(tbl_Bldg5[Amount:],tbl_Bldg5[Category Transfer To:],B27,tbl_Bldg5[[Quarter  ]],$I$6,tbl_Bldg5[Approved],"&gt;0",tbl_Bldg5[Category],$I$8)-SUMIFS(tbl_Bldg5[Amount:],tbl_Bldg5[Category Transfer From:],B27,tbl_Bldg5[[Quarter  ]],$I$6,tbl_Bldg5[Approved],"&gt;0",tbl_Bldg5[Category],$I$8)</f>
        <v>0</v>
      </c>
      <c r="J27" s="53"/>
      <c r="K27" s="67">
        <f>SUMIFS(tbl_Bldg5[Amount:],tbl_Bldg5[Category Transfer To:],B27,tbl_Bldg5[[Quarter  ]],$K$6,tbl_Bldg5[Approved],"&gt;0",tbl_Bldg5[Category],$K$8)-SUMIFS(tbl_Bldg5[Amount:],tbl_Bldg5[Category Transfer From:],B27,tbl_Bldg5[[Quarter  ]],$K$6,tbl_Bldg5[Approved],"&gt;0",tbl_Bldg5[Category],$K$8)</f>
        <v>0</v>
      </c>
      <c r="L27" s="53"/>
      <c r="M27" s="109">
        <f t="shared" si="1"/>
        <v>0</v>
      </c>
      <c r="N27" s="106"/>
    </row>
    <row r="28" spans="1:14" ht="15" customHeight="1" x14ac:dyDescent="0.3">
      <c r="A28" s="32"/>
      <c r="B28" s="16" t="s">
        <v>432</v>
      </c>
      <c r="C28" s="177">
        <f>BldgBudgets!K28</f>
        <v>0</v>
      </c>
      <c r="D28" s="191"/>
      <c r="E28" s="104">
        <f>SUMIFS(tbl_Bldg5[Amount:],tbl_Bldg5[Category Transfer To:],B28,tbl_Bldg5[[Quarter  ]],$E$6,tbl_Bldg5[Approved],"&gt;0",tbl_Bldg5[Category],$E$8)-SUMIFS(tbl_Bldg5[Amount:],tbl_Bldg5[Category Transfer From:],B28,tbl_Bldg5[[Quarter  ]],$E$6,tbl_Bldg5[Approved],"&gt;0",tbl_Bldg5[Category],$E$8)</f>
        <v>0</v>
      </c>
      <c r="F28" s="78"/>
      <c r="G28" s="105">
        <f>SUMIFS(tbl_Bldg5[Amount:],tbl_Bldg5[Category Transfer To:],B28,tbl_Bldg5[[Quarter  ]],$G$6,tbl_Bldg5[Approved],"&gt;0",tbl_Bldg5[Category],$G$8)-SUMIFS(tbl_Bldg5[Amount:],tbl_Bldg5[Category Transfer From:],B28,tbl_Bldg5[[Quarter  ]],$G$6,tbl_Bldg5[Approved],"&gt;0",tbl_Bldg5[Category],$G$8)</f>
        <v>0</v>
      </c>
      <c r="H28" s="78"/>
      <c r="I28" s="105">
        <f>SUMIFS(tbl_Bldg5[Amount:],tbl_Bldg5[Category Transfer To:],B28,tbl_Bldg5[[Quarter  ]],$I$6,tbl_Bldg5[Approved],"&gt;0",tbl_Bldg5[Category],$I$8)-SUMIFS(tbl_Bldg5[Amount:],tbl_Bldg5[Category Transfer From:],B28,tbl_Bldg5[[Quarter  ]],$I$6,tbl_Bldg5[Approved],"&gt;0",tbl_Bldg5[Category],$I$8)</f>
        <v>0</v>
      </c>
      <c r="J28" s="78"/>
      <c r="K28" s="105">
        <f>SUMIFS(tbl_Bldg5[Amount:],tbl_Bldg5[Category Transfer To:],B28,tbl_Bldg5[[Quarter  ]],$K$6,tbl_Bldg5[Approved],"&gt;0",tbl_Bldg5[Category],$K$8)-SUMIFS(tbl_Bldg5[Amount:],tbl_Bldg5[Category Transfer From:],B28,tbl_Bldg5[[Quarter  ]],$K$6,tbl_Bldg5[Approved],"&gt;0",tbl_Bldg5[Category],$K$8)</f>
        <v>0</v>
      </c>
      <c r="L28" s="53"/>
      <c r="M28" s="82">
        <f t="shared" si="1"/>
        <v>0</v>
      </c>
      <c r="N28" s="53"/>
    </row>
    <row r="29" spans="1:14" ht="15" customHeight="1" thickBot="1" x14ac:dyDescent="0.35">
      <c r="A29" s="72">
        <v>6</v>
      </c>
      <c r="B29" s="30" t="s">
        <v>47</v>
      </c>
      <c r="C29" s="209">
        <f>SUM(C9:D28)</f>
        <v>0</v>
      </c>
      <c r="D29" s="193"/>
      <c r="E29" s="85">
        <f>SUM(E9:F14)+SUM(E15:F19)+SUM(E20:F22)+SUM(E23:F25)+SUM(E26:F28)</f>
        <v>0</v>
      </c>
      <c r="F29" s="71"/>
      <c r="G29" s="85">
        <f>SUM(G9:H14)+SUM(G15:H19)+SUM(G20:H22)+SUM(G23:H25)+SUM(G26:H28)</f>
        <v>0</v>
      </c>
      <c r="H29" s="71"/>
      <c r="I29" s="85">
        <f>SUM(I9:J14)+SUM(I15:J19)+SUM(I20:J22)+SUM(I23:J25)+SUM(I26:J28)</f>
        <v>0</v>
      </c>
      <c r="J29" s="71"/>
      <c r="K29" s="85">
        <f>SUM(K9:L14)+SUM(K15:L19)+SUM(K20:L22)+SUM(K23:L25)+SUM(K26:L28)</f>
        <v>0</v>
      </c>
      <c r="L29" s="71"/>
      <c r="M29" s="116">
        <f>SUM(M9:N14)+SUM(M15:N19)+SUM(M20:N22)+SUM(M23:M28)</f>
        <v>0</v>
      </c>
      <c r="N29" s="71"/>
    </row>
    <row r="30" spans="1:14" ht="15" customHeight="1" thickTop="1" x14ac:dyDescent="0.3">
      <c r="A30" s="15">
        <v>7</v>
      </c>
      <c r="B30" s="516" t="s">
        <v>46</v>
      </c>
      <c r="C30" s="518">
        <f>C3</f>
        <v>0</v>
      </c>
      <c r="D30" s="191"/>
      <c r="E30" s="512">
        <v>0</v>
      </c>
      <c r="F30" s="53"/>
      <c r="G30" s="510">
        <v>0</v>
      </c>
      <c r="H30" s="53"/>
      <c r="I30" s="512">
        <v>0</v>
      </c>
      <c r="J30" s="53"/>
      <c r="K30" s="512">
        <v>0</v>
      </c>
      <c r="L30" s="53"/>
      <c r="M30" s="508">
        <v>0</v>
      </c>
      <c r="N30" s="53"/>
    </row>
    <row r="31" spans="1:14" ht="15" customHeight="1" thickBot="1" x14ac:dyDescent="0.35">
      <c r="A31" s="14">
        <v>8</v>
      </c>
      <c r="B31" s="517"/>
      <c r="C31" s="519"/>
      <c r="D31" s="194"/>
      <c r="E31" s="513"/>
      <c r="F31" s="54"/>
      <c r="G31" s="511"/>
      <c r="H31" s="54"/>
      <c r="I31" s="513"/>
      <c r="J31" s="54"/>
      <c r="K31" s="513"/>
      <c r="L31" s="54"/>
      <c r="M31" s="509"/>
      <c r="N31" s="54"/>
    </row>
    <row r="32" spans="1:14" ht="15" customHeight="1" thickTop="1" thickBot="1" x14ac:dyDescent="0.35">
      <c r="A32" s="14">
        <v>9</v>
      </c>
      <c r="B32" s="30" t="s">
        <v>443</v>
      </c>
      <c r="C32" s="212">
        <f t="shared" ref="C32" si="2">C29-C30</f>
        <v>0</v>
      </c>
      <c r="D32" s="213"/>
      <c r="E32" s="214">
        <f>E29-E30</f>
        <v>0</v>
      </c>
      <c r="F32" s="215"/>
      <c r="G32" s="214">
        <f>G29-G30</f>
        <v>0</v>
      </c>
      <c r="H32" s="215"/>
      <c r="I32" s="214">
        <f>I29-I30</f>
        <v>0</v>
      </c>
      <c r="J32" s="215"/>
      <c r="K32" s="214">
        <f>K29-K30</f>
        <v>0</v>
      </c>
      <c r="L32" s="215"/>
      <c r="M32" s="216">
        <f>M29-M30</f>
        <v>0</v>
      </c>
      <c r="N32" s="215"/>
    </row>
    <row r="33" spans="1:14" ht="12.6" thickTop="1" x14ac:dyDescent="0.25">
      <c r="A33" s="4"/>
      <c r="B33" s="4"/>
      <c r="C33" s="4"/>
      <c r="D33" s="4"/>
      <c r="J33" s="5"/>
      <c r="K33" s="3"/>
    </row>
    <row r="34" spans="1:14" ht="12" x14ac:dyDescent="0.25">
      <c r="A34" s="4"/>
      <c r="B34" s="4"/>
      <c r="C34" s="4"/>
      <c r="D34" s="4"/>
    </row>
    <row r="35" spans="1:14" ht="12" x14ac:dyDescent="0.25">
      <c r="A35" s="4"/>
      <c r="B35" s="4"/>
      <c r="C35" s="4"/>
      <c r="D35" s="4"/>
    </row>
    <row r="36" spans="1:14" ht="12" x14ac:dyDescent="0.25">
      <c r="A36" s="4"/>
      <c r="B36" s="4"/>
      <c r="C36" s="4"/>
      <c r="D36" s="4"/>
      <c r="I36" s="4"/>
    </row>
    <row r="37" spans="1:14" x14ac:dyDescent="0.2">
      <c r="I37" s="3"/>
    </row>
    <row r="38" spans="1:14" x14ac:dyDescent="0.2">
      <c r="I38" s="3"/>
    </row>
    <row r="39" spans="1:14" x14ac:dyDescent="0.2">
      <c r="I39" s="3"/>
    </row>
    <row r="42" spans="1:14" ht="12" x14ac:dyDescent="0.25">
      <c r="N42" s="4"/>
    </row>
  </sheetData>
  <mergeCells count="33">
    <mergeCell ref="K30:K31"/>
    <mergeCell ref="M30:M31"/>
    <mergeCell ref="I30:I31"/>
    <mergeCell ref="A8:B8"/>
    <mergeCell ref="B30:B31"/>
    <mergeCell ref="C30:C31"/>
    <mergeCell ref="E30:E31"/>
    <mergeCell ref="G30:G31"/>
    <mergeCell ref="M6:N6"/>
    <mergeCell ref="A7:B7"/>
    <mergeCell ref="C7:D7"/>
    <mergeCell ref="E7:F7"/>
    <mergeCell ref="G7:H7"/>
    <mergeCell ref="I7:J7"/>
    <mergeCell ref="K7:L7"/>
    <mergeCell ref="M7:N7"/>
    <mergeCell ref="A6:B6"/>
    <mergeCell ref="C6:D6"/>
    <mergeCell ref="E6:F6"/>
    <mergeCell ref="G6:H6"/>
    <mergeCell ref="I6:J6"/>
    <mergeCell ref="K6:L6"/>
    <mergeCell ref="M5:N5"/>
    <mergeCell ref="M2:N2"/>
    <mergeCell ref="G1:L1"/>
    <mergeCell ref="G2:L2"/>
    <mergeCell ref="G3:L3"/>
    <mergeCell ref="K5:L5"/>
    <mergeCell ref="C1:F1"/>
    <mergeCell ref="C5:D5"/>
    <mergeCell ref="E5:F5"/>
    <mergeCell ref="G5:H5"/>
    <mergeCell ref="I5:J5"/>
  </mergeCells>
  <conditionalFormatting sqref="E32">
    <cfRule type="cellIs" dxfId="97" priority="53" operator="notEqual">
      <formula>0</formula>
    </cfRule>
  </conditionalFormatting>
  <conditionalFormatting sqref="G32">
    <cfRule type="cellIs" dxfId="96" priority="52" operator="notEqual">
      <formula>0</formula>
    </cfRule>
  </conditionalFormatting>
  <conditionalFormatting sqref="I32">
    <cfRule type="cellIs" dxfId="95" priority="51" operator="notEqual">
      <formula>0</formula>
    </cfRule>
  </conditionalFormatting>
  <conditionalFormatting sqref="K32">
    <cfRule type="cellIs" dxfId="94" priority="50" operator="notEqual">
      <formula>0</formula>
    </cfRule>
  </conditionalFormatting>
  <conditionalFormatting sqref="C3">
    <cfRule type="cellIs" dxfId="93" priority="47" operator="notEqual">
      <formula>$C$30</formula>
    </cfRule>
  </conditionalFormatting>
  <conditionalFormatting sqref="C3">
    <cfRule type="cellIs" dxfId="92" priority="45" operator="notEqual">
      <formula>$C$30</formula>
    </cfRule>
  </conditionalFormatting>
  <conditionalFormatting sqref="C3">
    <cfRule type="cellIs" dxfId="91" priority="43" operator="notEqual">
      <formula>$C$30</formula>
    </cfRule>
  </conditionalFormatting>
  <conditionalFormatting sqref="D14">
    <cfRule type="cellIs" dxfId="90" priority="32" operator="greaterThan">
      <formula>0</formula>
    </cfRule>
  </conditionalFormatting>
  <conditionalFormatting sqref="D14">
    <cfRule type="cellIs" dxfId="89" priority="31" operator="greaterThan">
      <formula>0</formula>
    </cfRule>
  </conditionalFormatting>
  <conditionalFormatting sqref="C30:C31">
    <cfRule type="cellIs" dxfId="88" priority="33" operator="greaterThan">
      <formula>$C$3</formula>
    </cfRule>
  </conditionalFormatting>
  <conditionalFormatting sqref="C29">
    <cfRule type="cellIs" dxfId="87" priority="34" operator="notEqual">
      <formula>$C$2</formula>
    </cfRule>
    <cfRule type="cellIs" dxfId="86" priority="35" operator="greaterThan">
      <formula>$C$2+$C$3</formula>
    </cfRule>
  </conditionalFormatting>
  <conditionalFormatting sqref="C27">
    <cfRule type="cellIs" dxfId="85" priority="30" operator="greaterThan">
      <formula>0</formula>
    </cfRule>
  </conditionalFormatting>
  <conditionalFormatting sqref="C27">
    <cfRule type="cellIs" dxfId="84" priority="29" operator="greaterThan">
      <formula>0</formula>
    </cfRule>
  </conditionalFormatting>
  <conditionalFormatting sqref="C26">
    <cfRule type="cellIs" dxfId="83" priority="28" operator="greaterThan">
      <formula>$C$2*0.08-$C$27-$C$28</formula>
    </cfRule>
  </conditionalFormatting>
  <conditionalFormatting sqref="C28">
    <cfRule type="cellIs" dxfId="82" priority="27" operator="greaterThan">
      <formula>$C$2*$N$3</formula>
    </cfRule>
  </conditionalFormatting>
  <conditionalFormatting sqref="C2">
    <cfRule type="cellIs" dxfId="81" priority="26" operator="notEqual">
      <formula>$C$29</formula>
    </cfRule>
  </conditionalFormatting>
  <conditionalFormatting sqref="M32">
    <cfRule type="cellIs" dxfId="80" priority="13" operator="notEqual">
      <formula>$C$32</formula>
    </cfRule>
  </conditionalFormatting>
  <conditionalFormatting sqref="E26:E27">
    <cfRule type="expression" dxfId="79" priority="9">
      <formula>($E$26+$E$27+$E$28)&gt;$E$29*0.08</formula>
    </cfRule>
  </conditionalFormatting>
  <conditionalFormatting sqref="G26:G27">
    <cfRule type="expression" dxfId="78" priority="8">
      <formula>($E$26+$E$27+$E$28+$G$26+$G$27+$G$28)&gt;($E$29+$G$29)*0.08</formula>
    </cfRule>
  </conditionalFormatting>
  <conditionalFormatting sqref="I26:I27">
    <cfRule type="expression" dxfId="77" priority="7">
      <formula>($E$26+$E$27+$E$28+$G$26+$G$27+$G$28+$I$26+$I$27+$I$28)&gt;($E$29+$G$29+$I$29)*0.08</formula>
    </cfRule>
  </conditionalFormatting>
  <conditionalFormatting sqref="E14:L14">
    <cfRule type="cellIs" dxfId="76" priority="6" operator="greaterThan">
      <formula>0</formula>
    </cfRule>
  </conditionalFormatting>
  <conditionalFormatting sqref="E27 G27 I27">
    <cfRule type="cellIs" dxfId="75" priority="5" operator="greaterThan">
      <formula>0</formula>
    </cfRule>
  </conditionalFormatting>
  <conditionalFormatting sqref="K26:K27">
    <cfRule type="expression" dxfId="74" priority="4">
      <formula>SUM($M$26:$M$28)&gt;$C$29*0.08</formula>
    </cfRule>
  </conditionalFormatting>
  <conditionalFormatting sqref="K27">
    <cfRule type="expression" dxfId="73" priority="2">
      <formula>($E$26+$E$27+$E$28+$G$26+$G$27+$G$28+$I$26+$I$27+$I$28+$K$26+$K$27+$K$28)&gt;($E$29+$G$29+$I$29+$K$29)*0.08</formula>
    </cfRule>
    <cfRule type="cellIs" dxfId="72" priority="3" operator="greaterThan">
      <formula>0</formula>
    </cfRule>
  </conditionalFormatting>
  <conditionalFormatting sqref="K26">
    <cfRule type="expression" dxfId="71" priority="1">
      <formula>($E$26+$E$27+$E$28+$G$26+$G$27+$G$28+$I$26+$I$27+$I$28+$K$26+$K$27+$K$28)&gt;($E$29+$G$29+$I$29+$K$29)*0.08</formula>
    </cfRule>
  </conditionalFormatting>
  <conditionalFormatting sqref="E28">
    <cfRule type="cellIs" dxfId="70" priority="10" operator="greaterThan">
      <formula>ROUND($N$3*(SUM(E$9:F$27)),2)</formula>
    </cfRule>
  </conditionalFormatting>
  <conditionalFormatting sqref="G28">
    <cfRule type="cellIs" dxfId="69" priority="11" operator="greaterThan">
      <formula>ROUND($N$3*(SUM(E$9:H$27)),2)</formula>
    </cfRule>
  </conditionalFormatting>
  <conditionalFormatting sqref="K28 I28">
    <cfRule type="cellIs" dxfId="68" priority="12" operator="greaterThan">
      <formula>ROUND($N$3*(SUM(E$9:J$27)),2)</formula>
    </cfRule>
  </conditionalFormatting>
  <dataValidations disablePrompts="1" count="1">
    <dataValidation type="decimal" operator="lessThanOrEqual" allowBlank="1" showInputMessage="1" showErrorMessage="1" error="Cannot exceed the Admin Cost rate limitation of 8 percent." sqref="N3" xr:uid="{00000000-0002-0000-0B00-000000000000}">
      <formula1>0.08</formula1>
    </dataValidation>
  </dataValidations>
  <pageMargins left="0.25" right="0.25" top="0.75" bottom="0.75" header="0.3" footer="0.3"/>
  <pageSetup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A9A87-5C0F-4773-AA0B-394142B4A910}">
  <sheetPr>
    <tabColor theme="0" tint="-0.34998626667073579"/>
  </sheetPr>
  <dimension ref="A1:O63"/>
  <sheetViews>
    <sheetView zoomScale="95" zoomScaleNormal="95" workbookViewId="0"/>
  </sheetViews>
  <sheetFormatPr defaultColWidth="9.109375" defaultRowHeight="11.4" x14ac:dyDescent="0.2"/>
  <cols>
    <col min="1" max="1" width="2.5546875" style="1" customWidth="1"/>
    <col min="2" max="2" width="1.44140625" style="1" customWidth="1"/>
    <col min="3" max="3" width="25.5546875" style="1" customWidth="1"/>
    <col min="4" max="15" width="13.33203125" style="1" customWidth="1"/>
    <col min="16" max="16384" width="9.109375" style="1"/>
  </cols>
  <sheetData>
    <row r="1" spans="1:15" ht="14.1" customHeight="1" x14ac:dyDescent="0.3">
      <c r="A1" s="270" t="s">
        <v>65</v>
      </c>
      <c r="B1" s="271"/>
      <c r="C1" s="272"/>
      <c r="D1" s="496" t="str">
        <f>IF(ISBLANK(Summary!A19)=TRUE,"",Summary!A19)</f>
        <v>[Building 6]</v>
      </c>
      <c r="E1" s="496"/>
      <c r="F1" s="496"/>
      <c r="G1" s="497"/>
      <c r="H1" s="483" t="s">
        <v>0</v>
      </c>
      <c r="I1" s="483"/>
      <c r="J1" s="483"/>
      <c r="K1" s="483"/>
      <c r="L1" s="483"/>
      <c r="M1" s="484"/>
      <c r="N1" s="273" t="s">
        <v>37</v>
      </c>
      <c r="O1" s="274" t="str">
        <f>IF(ISBLANK(Summary!B6)=TRUE,"",Summary!B6)</f>
        <v/>
      </c>
    </row>
    <row r="2" spans="1:15" ht="14.1" customHeight="1" x14ac:dyDescent="0.3">
      <c r="A2" s="275" t="s">
        <v>1</v>
      </c>
      <c r="B2" s="276"/>
      <c r="C2" s="277"/>
      <c r="D2" s="498" t="str">
        <f>IF(ISBLANK(Summary!B4)=TRUE,"",Summary!B4)</f>
        <v/>
      </c>
      <c r="E2" s="499"/>
      <c r="F2" s="499"/>
      <c r="G2" s="500"/>
      <c r="H2" s="485" t="s">
        <v>2</v>
      </c>
      <c r="I2" s="485"/>
      <c r="J2" s="485"/>
      <c r="K2" s="485"/>
      <c r="L2" s="485"/>
      <c r="M2" s="486"/>
      <c r="N2" s="481" t="str">
        <f>IF(ISBLANK(Summary!B7)=TRUE,"",CONCATENATE("Year ",Summary!B7))</f>
        <v/>
      </c>
      <c r="O2" s="482"/>
    </row>
    <row r="3" spans="1:15" ht="14.1" customHeight="1" thickBot="1" x14ac:dyDescent="0.35">
      <c r="A3" s="321"/>
      <c r="B3" s="278"/>
      <c r="C3" s="279"/>
      <c r="D3" s="501" t="str">
        <f>IF(ISBLANK(Summary!B5)=TRUE,"",Summary!B5)</f>
        <v/>
      </c>
      <c r="E3" s="502"/>
      <c r="F3" s="502"/>
      <c r="G3" s="503"/>
      <c r="H3" s="485" t="s">
        <v>440</v>
      </c>
      <c r="I3" s="485"/>
      <c r="J3" s="485"/>
      <c r="K3" s="485"/>
      <c r="L3" s="485"/>
      <c r="M3" s="486"/>
      <c r="N3" s="280" t="s">
        <v>68</v>
      </c>
      <c r="O3" s="281">
        <f>IF(Summary!B9="yes",Summary!B8,0)</f>
        <v>0</v>
      </c>
    </row>
    <row r="4" spans="1:15" ht="14.1" customHeight="1" x14ac:dyDescent="0.3">
      <c r="A4" s="282" t="s">
        <v>66</v>
      </c>
      <c r="B4" s="276"/>
      <c r="C4" s="277"/>
      <c r="D4" s="351">
        <f>Bldg5Budget!C2</f>
        <v>0</v>
      </c>
      <c r="E4" s="352"/>
      <c r="F4" s="268"/>
      <c r="G4" s="268"/>
      <c r="H4" s="485" t="s">
        <v>441</v>
      </c>
      <c r="I4" s="485"/>
      <c r="J4" s="485"/>
      <c r="K4" s="485"/>
      <c r="L4" s="485"/>
      <c r="M4" s="485"/>
      <c r="N4" s="283"/>
      <c r="O4" s="284"/>
    </row>
    <row r="5" spans="1:15" ht="14.1" customHeight="1" thickBot="1" x14ac:dyDescent="0.35">
      <c r="A5" s="285" t="s">
        <v>67</v>
      </c>
      <c r="B5" s="286"/>
      <c r="C5" s="287"/>
      <c r="D5" s="266">
        <f>Bldg5Budget!C3</f>
        <v>0</v>
      </c>
      <c r="E5" s="267"/>
      <c r="F5" s="268"/>
      <c r="G5" s="269"/>
      <c r="H5" s="269"/>
      <c r="I5" s="269"/>
      <c r="J5" s="268"/>
      <c r="K5" s="288"/>
      <c r="L5" s="289"/>
      <c r="M5" s="268"/>
      <c r="N5" s="74"/>
      <c r="O5" s="98"/>
    </row>
    <row r="6" spans="1:15" ht="9" customHeight="1" x14ac:dyDescent="0.25">
      <c r="A6" s="99"/>
      <c r="B6" s="5"/>
      <c r="C6" s="5"/>
      <c r="D6" s="5"/>
      <c r="E6" s="5"/>
      <c r="F6" s="5"/>
      <c r="G6" s="7"/>
      <c r="H6" s="5"/>
      <c r="I6" s="5"/>
      <c r="J6" s="5"/>
      <c r="K6" s="5"/>
      <c r="L6" s="5"/>
      <c r="M6" s="5"/>
      <c r="N6" s="3"/>
      <c r="O6" s="97"/>
    </row>
    <row r="7" spans="1:15" ht="15" customHeight="1" thickBot="1" x14ac:dyDescent="0.3">
      <c r="A7" s="100" t="s">
        <v>38</v>
      </c>
      <c r="B7" s="5"/>
      <c r="C7" s="5"/>
      <c r="D7" s="5"/>
      <c r="E7" s="5"/>
      <c r="F7" s="5"/>
      <c r="G7" s="7"/>
      <c r="H7" s="5"/>
      <c r="I7" s="5"/>
      <c r="J7" s="5"/>
      <c r="K7" s="5"/>
      <c r="L7" s="5"/>
      <c r="M7" s="5"/>
      <c r="N7" s="3"/>
      <c r="O7" s="97"/>
    </row>
    <row r="8" spans="1:15" ht="15" customHeight="1" x14ac:dyDescent="0.3">
      <c r="A8" s="505" t="s">
        <v>39</v>
      </c>
      <c r="B8" s="506"/>
      <c r="C8" s="506"/>
      <c r="D8" s="506"/>
      <c r="E8" s="507"/>
      <c r="F8" s="80"/>
      <c r="G8" s="7"/>
      <c r="H8" s="5"/>
      <c r="I8" s="5"/>
      <c r="J8" s="5"/>
      <c r="K8" s="5"/>
      <c r="L8" s="489" t="s">
        <v>73</v>
      </c>
      <c r="M8" s="504"/>
      <c r="N8" s="489" t="s">
        <v>72</v>
      </c>
      <c r="O8" s="490"/>
    </row>
    <row r="9" spans="1:15" ht="15" customHeight="1" thickBot="1" x14ac:dyDescent="0.35">
      <c r="A9" s="471" t="s">
        <v>35</v>
      </c>
      <c r="B9" s="472"/>
      <c r="C9" s="472"/>
      <c r="D9" s="472"/>
      <c r="E9" s="473"/>
      <c r="F9" s="81"/>
      <c r="G9" s="7"/>
      <c r="H9" s="5"/>
      <c r="I9" s="5"/>
      <c r="J9" s="5"/>
      <c r="K9" s="5"/>
      <c r="L9" s="487" t="s">
        <v>74</v>
      </c>
      <c r="M9" s="488"/>
      <c r="N9" s="487" t="s">
        <v>71</v>
      </c>
      <c r="O9" s="491"/>
    </row>
    <row r="10" spans="1:15" ht="9" customHeight="1" thickBot="1" x14ac:dyDescent="0.3">
      <c r="A10" s="99"/>
      <c r="B10" s="5"/>
      <c r="C10" s="5"/>
      <c r="D10" s="5"/>
      <c r="E10" s="5"/>
      <c r="F10" s="5"/>
      <c r="G10" s="5"/>
      <c r="H10" s="5"/>
      <c r="I10" s="5"/>
      <c r="J10" s="5"/>
      <c r="K10" s="5"/>
      <c r="L10" s="5"/>
      <c r="M10" s="5"/>
      <c r="N10" s="5"/>
      <c r="O10" s="97"/>
    </row>
    <row r="11" spans="1:15" ht="12" x14ac:dyDescent="0.25">
      <c r="A11" s="362" t="s">
        <v>3</v>
      </c>
      <c r="B11" s="474" t="s">
        <v>4</v>
      </c>
      <c r="C11" s="475"/>
      <c r="D11" s="476" t="s">
        <v>5</v>
      </c>
      <c r="E11" s="477"/>
      <c r="F11" s="418" t="s">
        <v>6</v>
      </c>
      <c r="G11" s="419"/>
      <c r="H11" s="418" t="s">
        <v>7</v>
      </c>
      <c r="I11" s="419"/>
      <c r="J11" s="418" t="s">
        <v>8</v>
      </c>
      <c r="K11" s="419"/>
      <c r="L11" s="418" t="s">
        <v>9</v>
      </c>
      <c r="M11" s="419"/>
      <c r="N11" s="492" t="s">
        <v>10</v>
      </c>
      <c r="O11" s="493"/>
    </row>
    <row r="12" spans="1:15" s="2" customFormat="1" ht="12" x14ac:dyDescent="0.25">
      <c r="A12" s="420"/>
      <c r="B12" s="421"/>
      <c r="C12" s="422"/>
      <c r="D12" s="478"/>
      <c r="E12" s="479"/>
      <c r="F12" s="423" t="s">
        <v>11</v>
      </c>
      <c r="G12" s="424"/>
      <c r="H12" s="423" t="s">
        <v>12</v>
      </c>
      <c r="I12" s="424"/>
      <c r="J12" s="423" t="s">
        <v>13</v>
      </c>
      <c r="K12" s="424"/>
      <c r="L12" s="423" t="s">
        <v>14</v>
      </c>
      <c r="M12" s="424"/>
      <c r="N12" s="494" t="s">
        <v>15</v>
      </c>
      <c r="O12" s="495"/>
    </row>
    <row r="13" spans="1:15" s="2" customFormat="1" ht="14.25" customHeight="1" x14ac:dyDescent="0.25">
      <c r="A13" s="414"/>
      <c r="B13" s="415"/>
      <c r="C13" s="480"/>
      <c r="D13" s="456" t="s">
        <v>816</v>
      </c>
      <c r="E13" s="457"/>
      <c r="F13" s="469" t="s">
        <v>26</v>
      </c>
      <c r="G13" s="470"/>
      <c r="H13" s="469" t="s">
        <v>16</v>
      </c>
      <c r="I13" s="470"/>
      <c r="J13" s="469" t="s">
        <v>17</v>
      </c>
      <c r="K13" s="470"/>
      <c r="L13" s="469" t="s">
        <v>18</v>
      </c>
      <c r="M13" s="470"/>
      <c r="N13" s="467" t="s">
        <v>19</v>
      </c>
      <c r="O13" s="468"/>
    </row>
    <row r="14" spans="1:15" s="2" customFormat="1" ht="24.75" customHeight="1" x14ac:dyDescent="0.25">
      <c r="A14" s="412" t="s">
        <v>20</v>
      </c>
      <c r="B14" s="413"/>
      <c r="C14" s="455"/>
      <c r="D14" s="10" t="s">
        <v>59</v>
      </c>
      <c r="E14" s="8" t="s">
        <v>58</v>
      </c>
      <c r="F14" s="10" t="s">
        <v>59</v>
      </c>
      <c r="G14" s="8" t="s">
        <v>58</v>
      </c>
      <c r="H14" s="10" t="s">
        <v>59</v>
      </c>
      <c r="I14" s="8" t="s">
        <v>58</v>
      </c>
      <c r="J14" s="10" t="s">
        <v>59</v>
      </c>
      <c r="K14" s="8" t="s">
        <v>58</v>
      </c>
      <c r="L14" s="10" t="s">
        <v>59</v>
      </c>
      <c r="M14" s="8" t="s">
        <v>58</v>
      </c>
      <c r="N14" s="10" t="s">
        <v>59</v>
      </c>
      <c r="O14" s="8" t="s">
        <v>58</v>
      </c>
    </row>
    <row r="15" spans="1:15" ht="14.1" customHeight="1" x14ac:dyDescent="0.25">
      <c r="A15" s="11">
        <v>1</v>
      </c>
      <c r="B15" s="363" t="s">
        <v>40</v>
      </c>
      <c r="C15" s="28"/>
      <c r="D15" s="17"/>
      <c r="E15" s="18" t="s">
        <v>31</v>
      </c>
      <c r="F15" s="17"/>
      <c r="G15" s="18"/>
      <c r="H15" s="17"/>
      <c r="I15" s="19"/>
      <c r="J15" s="20"/>
      <c r="K15" s="21"/>
      <c r="L15" s="20"/>
      <c r="M15" s="21"/>
      <c r="N15" s="22"/>
      <c r="O15" s="23"/>
    </row>
    <row r="16" spans="1:15" ht="14.1" customHeight="1" x14ac:dyDescent="0.3">
      <c r="A16" s="12"/>
      <c r="B16" s="9"/>
      <c r="C16" s="27" t="s">
        <v>23</v>
      </c>
      <c r="D16" s="178">
        <f>Bldg6Budget!M9</f>
        <v>0</v>
      </c>
      <c r="E16" s="179">
        <f>Bldg6Budget!N9</f>
        <v>0</v>
      </c>
      <c r="F16" s="58">
        <v>0</v>
      </c>
      <c r="G16" s="59">
        <v>0</v>
      </c>
      <c r="H16" s="58">
        <v>0</v>
      </c>
      <c r="I16" s="59">
        <v>0</v>
      </c>
      <c r="J16" s="58">
        <v>0</v>
      </c>
      <c r="K16" s="59">
        <v>0</v>
      </c>
      <c r="L16" s="58">
        <v>0</v>
      </c>
      <c r="M16" s="59">
        <v>0</v>
      </c>
      <c r="N16" s="113">
        <f>F16+H16+J16+L16</f>
        <v>0</v>
      </c>
      <c r="O16" s="111">
        <f>G16+I16+K16+M16</f>
        <v>0</v>
      </c>
    </row>
    <row r="17" spans="1:15" ht="14.1" customHeight="1" x14ac:dyDescent="0.3">
      <c r="A17" s="12"/>
      <c r="B17" s="9"/>
      <c r="C17" s="27" t="s">
        <v>32</v>
      </c>
      <c r="D17" s="180">
        <f>Bldg6Budget!M10</f>
        <v>0</v>
      </c>
      <c r="E17" s="181">
        <f>Bldg6Budget!N10</f>
        <v>0</v>
      </c>
      <c r="F17" s="60">
        <v>0</v>
      </c>
      <c r="G17" s="61">
        <v>0</v>
      </c>
      <c r="H17" s="60">
        <v>0</v>
      </c>
      <c r="I17" s="61">
        <v>0</v>
      </c>
      <c r="J17" s="60">
        <v>0</v>
      </c>
      <c r="K17" s="61">
        <v>0</v>
      </c>
      <c r="L17" s="60">
        <v>0</v>
      </c>
      <c r="M17" s="61">
        <v>0</v>
      </c>
      <c r="N17" s="109">
        <f t="shared" ref="N17:O21" si="0">F17+H17+J17+L17</f>
        <v>0</v>
      </c>
      <c r="O17" s="110">
        <f t="shared" si="0"/>
        <v>0</v>
      </c>
    </row>
    <row r="18" spans="1:15" ht="14.1" customHeight="1" x14ac:dyDescent="0.3">
      <c r="A18" s="12"/>
      <c r="B18" s="9"/>
      <c r="C18" s="27" t="s">
        <v>34</v>
      </c>
      <c r="D18" s="180">
        <f>Bldg6Budget!M11</f>
        <v>0</v>
      </c>
      <c r="E18" s="181">
        <f>Bldg6Budget!N11</f>
        <v>0</v>
      </c>
      <c r="F18" s="60">
        <v>0</v>
      </c>
      <c r="G18" s="61">
        <v>0</v>
      </c>
      <c r="H18" s="60">
        <v>0</v>
      </c>
      <c r="I18" s="61">
        <v>0</v>
      </c>
      <c r="J18" s="60">
        <v>0</v>
      </c>
      <c r="K18" s="61">
        <v>0</v>
      </c>
      <c r="L18" s="60">
        <v>0</v>
      </c>
      <c r="M18" s="61">
        <v>0</v>
      </c>
      <c r="N18" s="109">
        <f t="shared" si="0"/>
        <v>0</v>
      </c>
      <c r="O18" s="110">
        <f t="shared" si="0"/>
        <v>0</v>
      </c>
    </row>
    <row r="19" spans="1:15" ht="14.1" customHeight="1" x14ac:dyDescent="0.3">
      <c r="A19" s="12"/>
      <c r="B19" s="9"/>
      <c r="C19" s="27" t="s">
        <v>63</v>
      </c>
      <c r="D19" s="180">
        <f>Bldg6Budget!M12</f>
        <v>0</v>
      </c>
      <c r="E19" s="181">
        <f>Bldg6Budget!N12</f>
        <v>0</v>
      </c>
      <c r="F19" s="60">
        <v>0</v>
      </c>
      <c r="G19" s="61">
        <v>0</v>
      </c>
      <c r="H19" s="60">
        <v>0</v>
      </c>
      <c r="I19" s="61">
        <v>0</v>
      </c>
      <c r="J19" s="60">
        <v>0</v>
      </c>
      <c r="K19" s="61">
        <v>0</v>
      </c>
      <c r="L19" s="60">
        <v>0</v>
      </c>
      <c r="M19" s="61">
        <v>0</v>
      </c>
      <c r="N19" s="109">
        <f t="shared" si="0"/>
        <v>0</v>
      </c>
      <c r="O19" s="110">
        <f t="shared" si="0"/>
        <v>0</v>
      </c>
    </row>
    <row r="20" spans="1:15" ht="14.1" customHeight="1" x14ac:dyDescent="0.3">
      <c r="A20" s="12"/>
      <c r="B20" s="9"/>
      <c r="C20" s="27" t="s">
        <v>33</v>
      </c>
      <c r="D20" s="180">
        <f>Bldg6Budget!M13</f>
        <v>0</v>
      </c>
      <c r="E20" s="181">
        <f>Bldg6Budget!N13</f>
        <v>0</v>
      </c>
      <c r="F20" s="60">
        <v>0</v>
      </c>
      <c r="G20" s="61">
        <v>0</v>
      </c>
      <c r="H20" s="60">
        <v>0</v>
      </c>
      <c r="I20" s="61">
        <v>0</v>
      </c>
      <c r="J20" s="60">
        <v>0</v>
      </c>
      <c r="K20" s="61">
        <v>0</v>
      </c>
      <c r="L20" s="60">
        <v>0</v>
      </c>
      <c r="M20" s="61">
        <v>0</v>
      </c>
      <c r="N20" s="109">
        <f t="shared" si="0"/>
        <v>0</v>
      </c>
      <c r="O20" s="110">
        <f t="shared" si="0"/>
        <v>0</v>
      </c>
    </row>
    <row r="21" spans="1:15" ht="14.1" customHeight="1" x14ac:dyDescent="0.3">
      <c r="A21" s="13"/>
      <c r="B21" s="16"/>
      <c r="C21" s="29" t="s">
        <v>62</v>
      </c>
      <c r="D21" s="202">
        <f>Bldg6Budget!M14</f>
        <v>0</v>
      </c>
      <c r="E21" s="181">
        <f>Bldg6Budget!N14</f>
        <v>0</v>
      </c>
      <c r="F21" s="96">
        <v>0</v>
      </c>
      <c r="G21" s="61">
        <v>0</v>
      </c>
      <c r="H21" s="96">
        <v>0</v>
      </c>
      <c r="I21" s="61">
        <v>0</v>
      </c>
      <c r="J21" s="96">
        <v>0</v>
      </c>
      <c r="K21" s="61">
        <v>0</v>
      </c>
      <c r="L21" s="60">
        <v>0</v>
      </c>
      <c r="M21" s="96">
        <v>0</v>
      </c>
      <c r="N21" s="114">
        <f t="shared" si="0"/>
        <v>0</v>
      </c>
      <c r="O21" s="112">
        <f t="shared" si="0"/>
        <v>0</v>
      </c>
    </row>
    <row r="22" spans="1:15" ht="14.1" customHeight="1" x14ac:dyDescent="0.3">
      <c r="A22" s="11">
        <v>2</v>
      </c>
      <c r="B22" s="453" t="s">
        <v>41</v>
      </c>
      <c r="C22" s="454"/>
      <c r="D22" s="182" t="str">
        <f>IF(SUM(D23:E27)&lt;D4*0.05,"Warning, Total Professional Development Costs Are Less Than Required Minimum","")</f>
        <v/>
      </c>
      <c r="E22" s="183"/>
      <c r="F22" s="34"/>
      <c r="G22" s="35"/>
      <c r="H22" s="34"/>
      <c r="I22" s="36"/>
      <c r="J22" s="37"/>
      <c r="K22" s="38"/>
      <c r="L22" s="37"/>
      <c r="M22" s="38"/>
      <c r="N22" s="39"/>
      <c r="O22" s="69" t="str">
        <f>IF(L42&gt;0,IF(SUM(N23:O27)&lt;D4*0.05,"Warning, Total Professional Development Costs Are Less Than Required Minimum",""),"")</f>
        <v/>
      </c>
    </row>
    <row r="23" spans="1:15" ht="14.1" customHeight="1" x14ac:dyDescent="0.3">
      <c r="A23" s="12"/>
      <c r="B23" s="9"/>
      <c r="C23" s="27" t="s">
        <v>23</v>
      </c>
      <c r="D23" s="184">
        <f>Bldg6Budget!M15</f>
        <v>0</v>
      </c>
      <c r="E23" s="185">
        <f>Bldg6Budget!N15</f>
        <v>0</v>
      </c>
      <c r="F23" s="62">
        <v>0</v>
      </c>
      <c r="G23" s="63">
        <v>0</v>
      </c>
      <c r="H23" s="62">
        <v>0</v>
      </c>
      <c r="I23" s="63">
        <v>0</v>
      </c>
      <c r="J23" s="62">
        <v>0</v>
      </c>
      <c r="K23" s="63">
        <v>0</v>
      </c>
      <c r="L23" s="62">
        <v>0</v>
      </c>
      <c r="M23" s="63">
        <v>0</v>
      </c>
      <c r="N23" s="113">
        <f t="shared" ref="N23:O27" si="1">F23+H23+J23+L23</f>
        <v>0</v>
      </c>
      <c r="O23" s="111">
        <f t="shared" si="1"/>
        <v>0</v>
      </c>
    </row>
    <row r="24" spans="1:15" ht="14.1" customHeight="1" x14ac:dyDescent="0.3">
      <c r="A24" s="12"/>
      <c r="B24" s="9"/>
      <c r="C24" s="27" t="s">
        <v>32</v>
      </c>
      <c r="D24" s="180">
        <f>Bldg6Budget!M16</f>
        <v>0</v>
      </c>
      <c r="E24" s="181">
        <f>Bldg6Budget!N16</f>
        <v>0</v>
      </c>
      <c r="F24" s="60">
        <v>0</v>
      </c>
      <c r="G24" s="61">
        <v>0</v>
      </c>
      <c r="H24" s="60">
        <v>0</v>
      </c>
      <c r="I24" s="61">
        <v>0</v>
      </c>
      <c r="J24" s="60">
        <v>0</v>
      </c>
      <c r="K24" s="61">
        <v>0</v>
      </c>
      <c r="L24" s="60">
        <v>0</v>
      </c>
      <c r="M24" s="61">
        <v>0</v>
      </c>
      <c r="N24" s="109">
        <f t="shared" si="1"/>
        <v>0</v>
      </c>
      <c r="O24" s="110">
        <f t="shared" si="1"/>
        <v>0</v>
      </c>
    </row>
    <row r="25" spans="1:15" ht="14.1" customHeight="1" x14ac:dyDescent="0.3">
      <c r="A25" s="12"/>
      <c r="B25" s="9"/>
      <c r="C25" s="27" t="s">
        <v>34</v>
      </c>
      <c r="D25" s="180">
        <f>Bldg6Budget!M17</f>
        <v>0</v>
      </c>
      <c r="E25" s="181">
        <f>Bldg6Budget!N17</f>
        <v>0</v>
      </c>
      <c r="F25" s="60">
        <v>0</v>
      </c>
      <c r="G25" s="61">
        <v>0</v>
      </c>
      <c r="H25" s="60">
        <v>0</v>
      </c>
      <c r="I25" s="61">
        <v>0</v>
      </c>
      <c r="J25" s="60">
        <v>0</v>
      </c>
      <c r="K25" s="61">
        <v>0</v>
      </c>
      <c r="L25" s="60">
        <v>0</v>
      </c>
      <c r="M25" s="61">
        <v>0</v>
      </c>
      <c r="N25" s="109">
        <f t="shared" si="1"/>
        <v>0</v>
      </c>
      <c r="O25" s="110">
        <f t="shared" si="1"/>
        <v>0</v>
      </c>
    </row>
    <row r="26" spans="1:15" ht="14.1" customHeight="1" x14ac:dyDescent="0.3">
      <c r="A26" s="12"/>
      <c r="B26" s="9"/>
      <c r="C26" s="27" t="s">
        <v>33</v>
      </c>
      <c r="D26" s="180">
        <f>Bldg6Budget!M18</f>
        <v>0</v>
      </c>
      <c r="E26" s="181">
        <f>Bldg6Budget!N18</f>
        <v>0</v>
      </c>
      <c r="F26" s="60">
        <v>0</v>
      </c>
      <c r="G26" s="61">
        <v>0</v>
      </c>
      <c r="H26" s="60">
        <v>0</v>
      </c>
      <c r="I26" s="61">
        <v>0</v>
      </c>
      <c r="J26" s="60">
        <v>0</v>
      </c>
      <c r="K26" s="61">
        <v>0</v>
      </c>
      <c r="L26" s="60">
        <v>0</v>
      </c>
      <c r="M26" s="61">
        <v>0</v>
      </c>
      <c r="N26" s="109">
        <f t="shared" si="1"/>
        <v>0</v>
      </c>
      <c r="O26" s="110">
        <f t="shared" si="1"/>
        <v>0</v>
      </c>
    </row>
    <row r="27" spans="1:15" ht="14.1" customHeight="1" x14ac:dyDescent="0.3">
      <c r="A27" s="13"/>
      <c r="B27" s="16"/>
      <c r="C27" s="29" t="s">
        <v>64</v>
      </c>
      <c r="D27" s="180">
        <f>Bldg6Budget!M19</f>
        <v>0</v>
      </c>
      <c r="E27" s="181">
        <f>Bldg6Budget!N19</f>
        <v>0</v>
      </c>
      <c r="F27" s="83">
        <f t="shared" ref="F27:M27" si="2">-F21-F40</f>
        <v>0</v>
      </c>
      <c r="G27" s="84">
        <f t="shared" si="2"/>
        <v>0</v>
      </c>
      <c r="H27" s="83">
        <f t="shared" si="2"/>
        <v>0</v>
      </c>
      <c r="I27" s="84">
        <f t="shared" si="2"/>
        <v>0</v>
      </c>
      <c r="J27" s="83">
        <f t="shared" si="2"/>
        <v>0</v>
      </c>
      <c r="K27" s="84">
        <f t="shared" si="2"/>
        <v>0</v>
      </c>
      <c r="L27" s="83">
        <f t="shared" si="2"/>
        <v>0</v>
      </c>
      <c r="M27" s="84">
        <f t="shared" si="2"/>
        <v>0</v>
      </c>
      <c r="N27" s="114">
        <f t="shared" si="1"/>
        <v>0</v>
      </c>
      <c r="O27" s="115">
        <f t="shared" si="1"/>
        <v>0</v>
      </c>
    </row>
    <row r="28" spans="1:15" ht="14.1" customHeight="1" x14ac:dyDescent="0.3">
      <c r="A28" s="11">
        <v>3</v>
      </c>
      <c r="B28" s="451" t="s">
        <v>55</v>
      </c>
      <c r="C28" s="452"/>
      <c r="D28" s="182" t="str">
        <f>IF(SUM(D29:E31)&gt;D4*0.08,"Warning, Total Student Access Costs Exceed Allowable Limit","")</f>
        <v/>
      </c>
      <c r="E28" s="186"/>
      <c r="F28" s="75"/>
      <c r="G28" s="75"/>
      <c r="H28" s="75"/>
      <c r="I28" s="76"/>
      <c r="J28" s="37"/>
      <c r="K28" s="38"/>
      <c r="L28" s="37"/>
      <c r="M28" s="38"/>
      <c r="N28" s="39"/>
      <c r="O28" s="69" t="str">
        <f>IF(SUM(N29:O31)&gt;D4*0.08,"Warning, Total Student Access Costs Exceed Allowable Limit","")</f>
        <v/>
      </c>
    </row>
    <row r="29" spans="1:15" ht="14.1" customHeight="1" x14ac:dyDescent="0.3">
      <c r="A29" s="12"/>
      <c r="B29" s="9"/>
      <c r="C29" s="27" t="s">
        <v>56</v>
      </c>
      <c r="D29" s="184">
        <f>Bldg6Budget!M20</f>
        <v>0</v>
      </c>
      <c r="E29" s="185">
        <f>Bldg6Budget!N20</f>
        <v>0</v>
      </c>
      <c r="F29" s="62">
        <v>0</v>
      </c>
      <c r="G29" s="63">
        <v>0</v>
      </c>
      <c r="H29" s="62">
        <v>0</v>
      </c>
      <c r="I29" s="63">
        <v>0</v>
      </c>
      <c r="J29" s="62">
        <v>0</v>
      </c>
      <c r="K29" s="63">
        <v>0</v>
      </c>
      <c r="L29" s="62">
        <v>0</v>
      </c>
      <c r="M29" s="63">
        <v>0</v>
      </c>
      <c r="N29" s="113">
        <f t="shared" ref="N29:O31" si="3">F29+H29+J29+L29</f>
        <v>0</v>
      </c>
      <c r="O29" s="86">
        <f t="shared" si="3"/>
        <v>0</v>
      </c>
    </row>
    <row r="30" spans="1:15" ht="14.1" customHeight="1" x14ac:dyDescent="0.3">
      <c r="A30" s="12"/>
      <c r="B30" s="9"/>
      <c r="C30" s="27" t="s">
        <v>57</v>
      </c>
      <c r="D30" s="180">
        <f>Bldg6Budget!M21</f>
        <v>0</v>
      </c>
      <c r="E30" s="181">
        <f>Bldg6Budget!N21</f>
        <v>0</v>
      </c>
      <c r="F30" s="60">
        <v>0</v>
      </c>
      <c r="G30" s="61">
        <v>0</v>
      </c>
      <c r="H30" s="60">
        <v>0</v>
      </c>
      <c r="I30" s="61">
        <v>0</v>
      </c>
      <c r="J30" s="60">
        <v>0</v>
      </c>
      <c r="K30" s="61">
        <v>0</v>
      </c>
      <c r="L30" s="60">
        <v>0</v>
      </c>
      <c r="M30" s="61">
        <v>0</v>
      </c>
      <c r="N30" s="109">
        <f t="shared" si="3"/>
        <v>0</v>
      </c>
      <c r="O30" s="110">
        <f t="shared" si="3"/>
        <v>0</v>
      </c>
    </row>
    <row r="31" spans="1:15" ht="14.1" customHeight="1" x14ac:dyDescent="0.3">
      <c r="A31" s="32"/>
      <c r="B31" s="33"/>
      <c r="C31" s="103" t="s">
        <v>33</v>
      </c>
      <c r="D31" s="177">
        <f>Bldg6Budget!M22</f>
        <v>0</v>
      </c>
      <c r="E31" s="187"/>
      <c r="F31" s="108">
        <v>0</v>
      </c>
      <c r="G31" s="107"/>
      <c r="H31" s="108">
        <v>0</v>
      </c>
      <c r="I31" s="107"/>
      <c r="J31" s="108">
        <v>0</v>
      </c>
      <c r="K31" s="107"/>
      <c r="L31" s="108">
        <v>0</v>
      </c>
      <c r="M31" s="107"/>
      <c r="N31" s="114">
        <f t="shared" si="3"/>
        <v>0</v>
      </c>
      <c r="O31" s="107">
        <f t="shared" si="3"/>
        <v>0</v>
      </c>
    </row>
    <row r="32" spans="1:15" ht="14.1" customHeight="1" x14ac:dyDescent="0.3">
      <c r="A32" s="68"/>
      <c r="B32" s="25"/>
      <c r="C32" s="25"/>
      <c r="D32" s="188"/>
      <c r="E32" s="189"/>
      <c r="F32" s="40"/>
      <c r="G32" s="41"/>
      <c r="H32" s="40"/>
      <c r="I32" s="41"/>
      <c r="J32" s="40"/>
      <c r="K32" s="41"/>
      <c r="L32" s="40"/>
      <c r="M32" s="41"/>
      <c r="N32" s="40"/>
      <c r="O32" s="41"/>
    </row>
    <row r="33" spans="1:15" s="3" customFormat="1" ht="14.1" customHeight="1" x14ac:dyDescent="0.3">
      <c r="A33" s="12">
        <v>4</v>
      </c>
      <c r="B33" s="24" t="s">
        <v>42</v>
      </c>
      <c r="C33" s="26"/>
      <c r="D33" s="77" t="str">
        <f>IF(SUM(D34:D36)&gt;D4*0.04,"Warning, Total Evaluation Costs Exceed Allowable Limit","")</f>
        <v/>
      </c>
      <c r="E33" s="56"/>
      <c r="F33" s="55"/>
      <c r="G33" s="56"/>
      <c r="H33" s="55"/>
      <c r="I33" s="56"/>
      <c r="J33" s="55"/>
      <c r="K33" s="56"/>
      <c r="L33" s="55"/>
      <c r="M33" s="56"/>
      <c r="N33" s="57"/>
      <c r="O33" s="70" t="str">
        <f>IF(SUM(N34:N36)&gt;D4*0.04,"Warning, Total Evaluation Costs Exceed Allowable Limit","")</f>
        <v/>
      </c>
    </row>
    <row r="34" spans="1:15" ht="14.1" customHeight="1" x14ac:dyDescent="0.3">
      <c r="A34" s="12"/>
      <c r="B34" s="9"/>
      <c r="C34" s="27" t="s">
        <v>32</v>
      </c>
      <c r="D34" s="175">
        <f>Bldg6Budget!M23</f>
        <v>0</v>
      </c>
      <c r="E34" s="190"/>
      <c r="F34" s="64">
        <v>0</v>
      </c>
      <c r="G34" s="52"/>
      <c r="H34" s="64">
        <v>0</v>
      </c>
      <c r="I34" s="52"/>
      <c r="J34" s="64">
        <v>0</v>
      </c>
      <c r="K34" s="52"/>
      <c r="L34" s="64">
        <v>0</v>
      </c>
      <c r="M34" s="52"/>
      <c r="N34" s="113">
        <f>F34+H34+J34+L34</f>
        <v>0</v>
      </c>
      <c r="O34" s="52"/>
    </row>
    <row r="35" spans="1:15" ht="14.1" customHeight="1" x14ac:dyDescent="0.3">
      <c r="A35" s="12"/>
      <c r="B35" s="9"/>
      <c r="C35" s="27" t="s">
        <v>34</v>
      </c>
      <c r="D35" s="176">
        <f>Bldg6Budget!M24</f>
        <v>0</v>
      </c>
      <c r="E35" s="191"/>
      <c r="F35" s="65">
        <v>0</v>
      </c>
      <c r="G35" s="53"/>
      <c r="H35" s="65">
        <v>0</v>
      </c>
      <c r="I35" s="53"/>
      <c r="J35" s="65">
        <v>0</v>
      </c>
      <c r="K35" s="53"/>
      <c r="L35" s="65">
        <v>0</v>
      </c>
      <c r="M35" s="53"/>
      <c r="N35" s="109">
        <f>F35+H35+J35+L35</f>
        <v>0</v>
      </c>
      <c r="O35" s="106"/>
    </row>
    <row r="36" spans="1:15" ht="14.1" customHeight="1" x14ac:dyDescent="0.3">
      <c r="A36" s="32"/>
      <c r="B36" s="33"/>
      <c r="C36" s="103" t="s">
        <v>33</v>
      </c>
      <c r="D36" s="177">
        <f>Bldg6Budget!M25</f>
        <v>0</v>
      </c>
      <c r="E36" s="187"/>
      <c r="F36" s="108">
        <v>0</v>
      </c>
      <c r="G36" s="107"/>
      <c r="H36" s="108">
        <v>0</v>
      </c>
      <c r="I36" s="107"/>
      <c r="J36" s="108">
        <v>0</v>
      </c>
      <c r="K36" s="107"/>
      <c r="L36" s="108">
        <v>0</v>
      </c>
      <c r="M36" s="107"/>
      <c r="N36" s="114">
        <f>F36+H36+J36+L36</f>
        <v>0</v>
      </c>
      <c r="O36" s="107"/>
    </row>
    <row r="37" spans="1:15" s="3" customFormat="1" ht="14.1" customHeight="1" x14ac:dyDescent="0.3">
      <c r="A37" s="68"/>
      <c r="B37" s="25"/>
      <c r="C37" s="25"/>
      <c r="D37" s="188"/>
      <c r="E37" s="189"/>
      <c r="F37" s="40"/>
      <c r="G37" s="41"/>
      <c r="H37" s="40"/>
      <c r="I37" s="41"/>
      <c r="J37" s="40"/>
      <c r="K37" s="41"/>
      <c r="L37" s="40"/>
      <c r="M37" s="41"/>
      <c r="N37" s="40"/>
      <c r="O37" s="41"/>
    </row>
    <row r="38" spans="1:15" s="3" customFormat="1" ht="14.1" customHeight="1" x14ac:dyDescent="0.3">
      <c r="A38" s="12">
        <v>5</v>
      </c>
      <c r="B38" s="24" t="s">
        <v>43</v>
      </c>
      <c r="C38" s="26"/>
      <c r="D38" s="77" t="str">
        <f>IF(SUM(D39:D41)&gt;D4*0.08,"Warning, Total Other Admin Costs Exceed Allowable Limit","")</f>
        <v/>
      </c>
      <c r="E38" s="56"/>
      <c r="F38" s="55"/>
      <c r="G38" s="56"/>
      <c r="H38" s="55"/>
      <c r="I38" s="56"/>
      <c r="J38" s="55"/>
      <c r="K38" s="56"/>
      <c r="L38" s="55"/>
      <c r="M38" s="56"/>
      <c r="N38" s="57"/>
      <c r="O38" s="70" t="str">
        <f>IF(SUM(N39:O41)&gt;D4*0.08,"Warning, Total Admin Costs Exceed Allowable Limit","")</f>
        <v/>
      </c>
    </row>
    <row r="39" spans="1:15" ht="14.1" customHeight="1" x14ac:dyDescent="0.3">
      <c r="A39" s="12"/>
      <c r="B39" s="9"/>
      <c r="C39" s="27" t="s">
        <v>43</v>
      </c>
      <c r="D39" s="205">
        <f>Bldg6Budget!M26</f>
        <v>0</v>
      </c>
      <c r="E39" s="191"/>
      <c r="F39" s="66">
        <v>0</v>
      </c>
      <c r="G39" s="53"/>
      <c r="H39" s="66">
        <v>0</v>
      </c>
      <c r="I39" s="53"/>
      <c r="J39" s="66">
        <v>0</v>
      </c>
      <c r="K39" s="53"/>
      <c r="L39" s="66">
        <v>0</v>
      </c>
      <c r="M39" s="53"/>
      <c r="N39" s="113">
        <f>F39+H39+J39+L39</f>
        <v>0</v>
      </c>
      <c r="O39" s="53"/>
    </row>
    <row r="40" spans="1:15" ht="14.1" customHeight="1" x14ac:dyDescent="0.3">
      <c r="A40" s="12"/>
      <c r="B40" s="9"/>
      <c r="C40" s="27" t="s">
        <v>62</v>
      </c>
      <c r="D40" s="226">
        <f>Bldg6Budget!M27</f>
        <v>0</v>
      </c>
      <c r="E40" s="191"/>
      <c r="F40" s="67">
        <v>0</v>
      </c>
      <c r="G40" s="53"/>
      <c r="H40" s="66">
        <v>0</v>
      </c>
      <c r="I40" s="53"/>
      <c r="J40" s="67">
        <v>0</v>
      </c>
      <c r="K40" s="53"/>
      <c r="L40" s="67">
        <v>0</v>
      </c>
      <c r="M40" s="53"/>
      <c r="N40" s="109">
        <f>F40+H40+J40+L40</f>
        <v>0</v>
      </c>
      <c r="O40" s="106"/>
    </row>
    <row r="41" spans="1:15" ht="14.1" customHeight="1" x14ac:dyDescent="0.3">
      <c r="A41" s="32"/>
      <c r="B41" s="33"/>
      <c r="C41" s="103" t="s">
        <v>60</v>
      </c>
      <c r="D41" s="177">
        <f>Bldg6Budget!M28</f>
        <v>0</v>
      </c>
      <c r="E41" s="191"/>
      <c r="F41" s="104">
        <f>ROUND(SUM(F16:G40)*O3,2)</f>
        <v>0</v>
      </c>
      <c r="G41" s="78"/>
      <c r="H41" s="105">
        <v>0</v>
      </c>
      <c r="I41" s="78"/>
      <c r="J41" s="105">
        <f>ROUND(SUM(J16:K40)*$O$3,2)</f>
        <v>0</v>
      </c>
      <c r="K41" s="78"/>
      <c r="L41" s="105">
        <f>ROUND(SUM(L16:M40)*$O$3,2)</f>
        <v>0</v>
      </c>
      <c r="M41" s="53"/>
      <c r="N41" s="82">
        <f>F41+H41+J41+L41</f>
        <v>0</v>
      </c>
      <c r="O41" s="53"/>
    </row>
    <row r="42" spans="1:15" ht="18" customHeight="1" thickBot="1" x14ac:dyDescent="0.35">
      <c r="A42" s="72">
        <v>6</v>
      </c>
      <c r="B42" s="30" t="s">
        <v>47</v>
      </c>
      <c r="C42" s="73"/>
      <c r="D42" s="192">
        <f>SUM(D16:E41)</f>
        <v>0</v>
      </c>
      <c r="E42" s="193"/>
      <c r="F42" s="85">
        <f>SUM(F16:G21)+SUM(F23:G27)+SUM(F29:G31)+SUM(F34:G37)+SUM(F39:G41)</f>
        <v>0</v>
      </c>
      <c r="G42" s="71"/>
      <c r="H42" s="85">
        <f>SUM(H16:I21)+SUM(H23:I27)+SUM(H29:I31)+SUM(H34:I37)+SUM(H39:I41)</f>
        <v>0</v>
      </c>
      <c r="I42" s="71"/>
      <c r="J42" s="85">
        <f>SUM(J16:K21)+SUM(J23:K27)+SUM(J29:K31)+SUM(J34:K37)+SUM(J39:K41)</f>
        <v>0</v>
      </c>
      <c r="K42" s="71"/>
      <c r="L42" s="85">
        <f>SUM(L16:M21)+SUM(L23:M27)+SUM(L29:M31)+SUM(L34:M37)+SUM(L39:M41)</f>
        <v>0</v>
      </c>
      <c r="M42" s="71"/>
      <c r="N42" s="116">
        <f>SUM(N16:O21)+SUM(N23:O27)+SUM(N29:O31)+SUM(N34:N41)</f>
        <v>0</v>
      </c>
      <c r="O42" s="71"/>
    </row>
    <row r="43" spans="1:15" ht="18" customHeight="1" thickTop="1" x14ac:dyDescent="0.3">
      <c r="A43" s="310">
        <v>7</v>
      </c>
      <c r="B43" s="459" t="s">
        <v>46</v>
      </c>
      <c r="C43" s="460"/>
      <c r="D43" s="311">
        <f>D5</f>
        <v>0</v>
      </c>
      <c r="E43" s="312"/>
      <c r="F43" s="313">
        <v>0</v>
      </c>
      <c r="G43" s="314"/>
      <c r="H43" s="313">
        <v>0</v>
      </c>
      <c r="I43" s="314"/>
      <c r="J43" s="313">
        <v>0</v>
      </c>
      <c r="K43" s="314"/>
      <c r="L43" s="313">
        <v>0</v>
      </c>
      <c r="M43" s="314"/>
      <c r="N43" s="315">
        <v>0</v>
      </c>
      <c r="O43" s="314"/>
    </row>
    <row r="44" spans="1:15" ht="18" customHeight="1" thickBot="1" x14ac:dyDescent="0.35">
      <c r="A44" s="14">
        <v>8</v>
      </c>
      <c r="B44" s="30" t="s">
        <v>414</v>
      </c>
      <c r="C44" s="31"/>
      <c r="D44" s="192">
        <f>D42-D43</f>
        <v>0</v>
      </c>
      <c r="E44" s="193"/>
      <c r="F44" s="85">
        <f>F42-F43</f>
        <v>0</v>
      </c>
      <c r="G44" s="71"/>
      <c r="H44" s="85">
        <f>H42-H43</f>
        <v>0</v>
      </c>
      <c r="I44" s="71"/>
      <c r="J44" s="85">
        <f>J42-J43</f>
        <v>0</v>
      </c>
      <c r="K44" s="71"/>
      <c r="L44" s="85">
        <f>L42-L43</f>
        <v>0</v>
      </c>
      <c r="M44" s="71"/>
      <c r="N44" s="117">
        <f>N42-N43</f>
        <v>0</v>
      </c>
      <c r="O44" s="71"/>
    </row>
    <row r="45" spans="1:15" ht="6.75" customHeight="1" thickTop="1" thickBot="1" x14ac:dyDescent="0.3">
      <c r="A45" s="99"/>
      <c r="B45" s="5"/>
      <c r="C45" s="5"/>
      <c r="D45" s="244"/>
      <c r="E45" s="244"/>
      <c r="F45" s="6"/>
      <c r="G45" s="6"/>
      <c r="H45" s="6"/>
      <c r="I45" s="6"/>
      <c r="J45" s="6"/>
      <c r="K45" s="6"/>
      <c r="L45" s="6"/>
      <c r="M45" s="6"/>
      <c r="N45" s="6"/>
      <c r="O45" s="101"/>
    </row>
    <row r="46" spans="1:15" ht="15" customHeight="1" x14ac:dyDescent="0.25">
      <c r="A46" s="79"/>
      <c r="B46" s="102"/>
      <c r="C46" s="102"/>
      <c r="D46" s="445" t="str">
        <f>_xlfn.CONCAT(Summary!B2,"
Award Balance")</f>
        <v>2020-21
Award Balance</v>
      </c>
      <c r="E46" s="446"/>
      <c r="F46" s="243" t="s">
        <v>446</v>
      </c>
      <c r="G46" s="229"/>
      <c r="H46" s="229"/>
      <c r="I46" s="229"/>
      <c r="J46" s="229"/>
      <c r="K46" s="229"/>
      <c r="L46" s="118" t="s">
        <v>36</v>
      </c>
      <c r="M46" s="119"/>
      <c r="N46" s="119"/>
      <c r="O46" s="263"/>
    </row>
    <row r="47" spans="1:15" ht="24" customHeight="1" x14ac:dyDescent="0.25">
      <c r="A47" s="233"/>
      <c r="B47" s="234"/>
      <c r="C47" s="234"/>
      <c r="D47" s="447"/>
      <c r="E47" s="448"/>
      <c r="F47" s="290" t="s">
        <v>447</v>
      </c>
      <c r="G47" s="291" t="s">
        <v>455</v>
      </c>
      <c r="H47" s="292" t="s">
        <v>456</v>
      </c>
      <c r="I47" s="292" t="s">
        <v>448</v>
      </c>
      <c r="J47" s="293" t="s">
        <v>454</v>
      </c>
      <c r="K47" s="294" t="s">
        <v>449</v>
      </c>
      <c r="L47" s="428" t="s">
        <v>45</v>
      </c>
      <c r="M47" s="429"/>
      <c r="N47" s="429"/>
      <c r="O47" s="430"/>
    </row>
    <row r="48" spans="1:15" s="236" customFormat="1" ht="27.9" customHeight="1" x14ac:dyDescent="0.3">
      <c r="A48" s="443" t="s">
        <v>70</v>
      </c>
      <c r="B48" s="444"/>
      <c r="C48" s="444"/>
      <c r="D48" s="245" t="s">
        <v>21</v>
      </c>
      <c r="E48" s="247" t="s">
        <v>22</v>
      </c>
      <c r="F48" s="255"/>
      <c r="G48" s="255"/>
      <c r="H48" s="255"/>
      <c r="I48" s="256"/>
      <c r="J48" s="256"/>
      <c r="K48" s="257"/>
      <c r="L48" s="428"/>
      <c r="M48" s="429"/>
      <c r="N48" s="429"/>
      <c r="O48" s="430"/>
    </row>
    <row r="49" spans="1:15" s="236" customFormat="1" ht="27.9" customHeight="1" x14ac:dyDescent="0.3">
      <c r="A49" s="449" t="str">
        <f>B15</f>
        <v>Program:</v>
      </c>
      <c r="B49" s="450"/>
      <c r="C49" s="450"/>
      <c r="D49" s="246">
        <f>SUM(D16:D21)-SUM(N16:N21)</f>
        <v>0</v>
      </c>
      <c r="E49" s="248">
        <f>SUM(E16:E21)-SUM(O16:O21)</f>
        <v>0</v>
      </c>
      <c r="F49" s="255"/>
      <c r="G49" s="255"/>
      <c r="H49" s="255"/>
      <c r="I49" s="256"/>
      <c r="J49" s="256"/>
      <c r="K49" s="257"/>
      <c r="L49" s="428"/>
      <c r="M49" s="429"/>
      <c r="N49" s="429"/>
      <c r="O49" s="430"/>
    </row>
    <row r="50" spans="1:15" s="236" customFormat="1" ht="27.9" customHeight="1" x14ac:dyDescent="0.3">
      <c r="A50" s="449" t="str">
        <f>B22</f>
        <v>Professional Development:</v>
      </c>
      <c r="B50" s="450"/>
      <c r="C50" s="450"/>
      <c r="D50" s="246">
        <f>SUM(D23:D27)-SUM(N23:N27)</f>
        <v>0</v>
      </c>
      <c r="E50" s="248">
        <f>SUM(E23:E27)-SUM(O23:O27)</f>
        <v>0</v>
      </c>
      <c r="F50" s="255"/>
      <c r="G50" s="255"/>
      <c r="H50" s="255"/>
      <c r="I50" s="256"/>
      <c r="J50" s="256"/>
      <c r="K50" s="257"/>
      <c r="L50" s="428"/>
      <c r="M50" s="429"/>
      <c r="N50" s="429"/>
      <c r="O50" s="430"/>
    </row>
    <row r="51" spans="1:15" s="236" customFormat="1" ht="27.9" customHeight="1" x14ac:dyDescent="0.3">
      <c r="A51" s="449" t="str">
        <f>B28</f>
        <v>Student Access:</v>
      </c>
      <c r="B51" s="450"/>
      <c r="C51" s="450"/>
      <c r="D51" s="246">
        <f>SUM(D29:D31)-SUM(N29:N31)</f>
        <v>0</v>
      </c>
      <c r="E51" s="248">
        <f>SUM(E29:E31)-SUM(O29:O31)</f>
        <v>0</v>
      </c>
      <c r="F51" s="255"/>
      <c r="G51" s="255"/>
      <c r="H51" s="255"/>
      <c r="I51" s="256"/>
      <c r="J51" s="256"/>
      <c r="K51" s="257"/>
      <c r="L51" s="264" t="s">
        <v>69</v>
      </c>
      <c r="M51" s="439"/>
      <c r="N51" s="439"/>
      <c r="O51" s="440"/>
    </row>
    <row r="52" spans="1:15" s="236" customFormat="1" ht="27.9" customHeight="1" x14ac:dyDescent="0.3">
      <c r="A52" s="318"/>
      <c r="B52" s="319"/>
      <c r="C52" s="319"/>
      <c r="D52" s="319"/>
      <c r="E52" s="320"/>
      <c r="F52" s="255"/>
      <c r="G52" s="255"/>
      <c r="H52" s="255"/>
      <c r="I52" s="256"/>
      <c r="J52" s="256"/>
      <c r="K52" s="257"/>
      <c r="L52" s="306" t="s">
        <v>24</v>
      </c>
      <c r="M52" s="87"/>
      <c r="N52" s="87"/>
      <c r="O52" s="305"/>
    </row>
    <row r="53" spans="1:15" s="236" customFormat="1" ht="27.9" customHeight="1" thickBot="1" x14ac:dyDescent="0.35">
      <c r="A53" s="317"/>
      <c r="B53" s="227"/>
      <c r="C53" s="227"/>
      <c r="D53" s="227"/>
      <c r="E53" s="41"/>
      <c r="F53" s="255"/>
      <c r="G53" s="255"/>
      <c r="H53" s="255"/>
      <c r="I53" s="256"/>
      <c r="J53" s="256"/>
      <c r="K53" s="257"/>
      <c r="L53" s="316"/>
      <c r="M53" s="87"/>
      <c r="N53" s="87"/>
      <c r="O53" s="305"/>
    </row>
    <row r="54" spans="1:15" s="236" customFormat="1" ht="14.1" customHeight="1" thickBot="1" x14ac:dyDescent="0.35">
      <c r="A54" s="431" t="str">
        <f>B33</f>
        <v>Evaluation:</v>
      </c>
      <c r="B54" s="432"/>
      <c r="C54" s="433"/>
      <c r="D54" s="364"/>
      <c r="E54" s="437">
        <f>SUM(D34:D36)-SUM(N34:N36)</f>
        <v>0</v>
      </c>
      <c r="F54" s="94" t="s">
        <v>44</v>
      </c>
      <c r="G54" s="537" t="s">
        <v>450</v>
      </c>
      <c r="H54" s="537"/>
      <c r="I54" s="537"/>
      <c r="J54" s="537"/>
      <c r="K54" s="249"/>
      <c r="L54" s="301" t="s">
        <v>25</v>
      </c>
      <c r="M54" s="302"/>
      <c r="N54" s="303"/>
      <c r="O54" s="304" t="s">
        <v>27</v>
      </c>
    </row>
    <row r="55" spans="1:15" s="236" customFormat="1" ht="14.1" customHeight="1" x14ac:dyDescent="0.35">
      <c r="A55" s="434"/>
      <c r="B55" s="435"/>
      <c r="C55" s="436"/>
      <c r="D55" s="364"/>
      <c r="E55" s="438"/>
      <c r="F55" s="232"/>
      <c r="G55" s="535"/>
      <c r="H55" s="535"/>
      <c r="I55" s="535"/>
      <c r="J55" s="535"/>
      <c r="K55" s="252"/>
      <c r="L55" s="251" t="s">
        <v>61</v>
      </c>
      <c r="M55" s="50"/>
      <c r="N55" s="50"/>
      <c r="O55" s="231"/>
    </row>
    <row r="56" spans="1:15" s="236" customFormat="1" ht="14.1" customHeight="1" x14ac:dyDescent="0.3">
      <c r="A56" s="431" t="str">
        <f>B38</f>
        <v>Other Admin Costs</v>
      </c>
      <c r="B56" s="432"/>
      <c r="C56" s="433"/>
      <c r="D56" s="364"/>
      <c r="E56" s="437">
        <f>D39-N39+D40</f>
        <v>0</v>
      </c>
      <c r="F56" s="95"/>
      <c r="G56" s="535" t="s">
        <v>451</v>
      </c>
      <c r="H56" s="535"/>
      <c r="I56" s="535"/>
      <c r="J56" s="535"/>
      <c r="K56" s="252"/>
      <c r="L56" s="308"/>
      <c r="M56" s="307"/>
      <c r="N56" s="307"/>
      <c r="O56" s="309"/>
    </row>
    <row r="57" spans="1:15" s="236" customFormat="1" ht="14.1" customHeight="1" x14ac:dyDescent="0.35">
      <c r="A57" s="434"/>
      <c r="B57" s="435"/>
      <c r="C57" s="436"/>
      <c r="D57" s="364"/>
      <c r="E57" s="438"/>
      <c r="F57" s="95"/>
      <c r="G57" s="535"/>
      <c r="H57" s="535"/>
      <c r="I57" s="535"/>
      <c r="J57" s="535"/>
      <c r="K57" s="252"/>
      <c r="L57" s="259"/>
      <c r="M57" s="51"/>
      <c r="N57" s="51"/>
      <c r="O57" s="260"/>
    </row>
    <row r="58" spans="1:15" s="236" customFormat="1" ht="14.1" customHeight="1" x14ac:dyDescent="0.35">
      <c r="A58" s="431" t="str">
        <f>C41</f>
        <v>Indirect Costs, Restricted</v>
      </c>
      <c r="B58" s="432"/>
      <c r="C58" s="433"/>
      <c r="D58" s="364"/>
      <c r="E58" s="437">
        <f>D41-N41</f>
        <v>0</v>
      </c>
      <c r="F58" s="95"/>
      <c r="G58" s="535" t="s">
        <v>452</v>
      </c>
      <c r="H58" s="535"/>
      <c r="I58" s="535"/>
      <c r="J58" s="535"/>
      <c r="K58" s="252"/>
      <c r="L58" s="295" t="s">
        <v>53</v>
      </c>
      <c r="M58" s="296"/>
      <c r="N58" s="296"/>
      <c r="O58" s="297" t="s">
        <v>27</v>
      </c>
    </row>
    <row r="59" spans="1:15" s="236" customFormat="1" ht="14.1" customHeight="1" x14ac:dyDescent="0.35">
      <c r="A59" s="434"/>
      <c r="B59" s="435"/>
      <c r="C59" s="436"/>
      <c r="D59" s="364"/>
      <c r="E59" s="438"/>
      <c r="F59" s="95"/>
      <c r="G59" s="535"/>
      <c r="H59" s="535"/>
      <c r="I59" s="535"/>
      <c r="J59" s="535"/>
      <c r="K59" s="252"/>
      <c r="L59" s="295"/>
      <c r="M59" s="296"/>
      <c r="N59" s="296"/>
      <c r="O59" s="297"/>
    </row>
    <row r="60" spans="1:15" s="236" customFormat="1" ht="14.1" customHeight="1" thickBot="1" x14ac:dyDescent="0.4">
      <c r="A60" s="431" t="s">
        <v>30</v>
      </c>
      <c r="B60" s="432"/>
      <c r="C60" s="433"/>
      <c r="D60" s="464"/>
      <c r="E60" s="437">
        <f>SUM(D49:E58)</f>
        <v>0</v>
      </c>
      <c r="F60" s="95"/>
      <c r="G60" s="536" t="s">
        <v>453</v>
      </c>
      <c r="H60" s="536"/>
      <c r="I60" s="536"/>
      <c r="J60" s="536"/>
      <c r="K60" s="252"/>
      <c r="L60" s="261"/>
      <c r="M60" s="51"/>
      <c r="N60" s="51"/>
      <c r="O60" s="262"/>
    </row>
    <row r="61" spans="1:15" s="236" customFormat="1" ht="14.1" customHeight="1" thickBot="1" x14ac:dyDescent="0.4">
      <c r="A61" s="461"/>
      <c r="B61" s="462"/>
      <c r="C61" s="463"/>
      <c r="D61" s="465"/>
      <c r="E61" s="466"/>
      <c r="F61" s="230"/>
      <c r="G61" s="536"/>
      <c r="H61" s="536"/>
      <c r="I61" s="536"/>
      <c r="J61" s="536"/>
      <c r="K61" s="250"/>
      <c r="L61" s="298" t="s">
        <v>54</v>
      </c>
      <c r="M61" s="299"/>
      <c r="N61" s="299"/>
      <c r="O61" s="300" t="s">
        <v>27</v>
      </c>
    </row>
    <row r="62" spans="1:15" x14ac:dyDescent="0.2">
      <c r="A62" s="236"/>
      <c r="B62" s="236"/>
      <c r="C62" s="236"/>
      <c r="D62" s="236"/>
      <c r="E62" s="236"/>
    </row>
    <row r="63" spans="1:15" x14ac:dyDescent="0.2">
      <c r="A63" s="236"/>
      <c r="B63" s="236"/>
      <c r="C63" s="236"/>
      <c r="D63" s="236"/>
      <c r="E63" s="236"/>
    </row>
  </sheetData>
  <sheetProtection sheet="1" objects="1" scenarios="1"/>
  <mergeCells count="59">
    <mergeCell ref="D1:G1"/>
    <mergeCell ref="H1:M1"/>
    <mergeCell ref="D2:G2"/>
    <mergeCell ref="H2:M2"/>
    <mergeCell ref="N2:O2"/>
    <mergeCell ref="N8:O8"/>
    <mergeCell ref="A9:E9"/>
    <mergeCell ref="L9:M9"/>
    <mergeCell ref="N9:O9"/>
    <mergeCell ref="N11:O11"/>
    <mergeCell ref="D3:G3"/>
    <mergeCell ref="H3:M3"/>
    <mergeCell ref="H13:I13"/>
    <mergeCell ref="J13:K13"/>
    <mergeCell ref="L13:M13"/>
    <mergeCell ref="L12:M12"/>
    <mergeCell ref="L11:M11"/>
    <mergeCell ref="H4:M4"/>
    <mergeCell ref="A8:E8"/>
    <mergeCell ref="L8:M8"/>
    <mergeCell ref="N12:O12"/>
    <mergeCell ref="B11:C11"/>
    <mergeCell ref="D11:E11"/>
    <mergeCell ref="F11:G11"/>
    <mergeCell ref="H11:I11"/>
    <mergeCell ref="J11:K11"/>
    <mergeCell ref="A12:C12"/>
    <mergeCell ref="D12:E12"/>
    <mergeCell ref="F12:G12"/>
    <mergeCell ref="H12:I12"/>
    <mergeCell ref="J12:K12"/>
    <mergeCell ref="A56:C57"/>
    <mergeCell ref="E56:E57"/>
    <mergeCell ref="G56:J57"/>
    <mergeCell ref="N13:O13"/>
    <mergeCell ref="A14:C14"/>
    <mergeCell ref="B22:C22"/>
    <mergeCell ref="B28:C28"/>
    <mergeCell ref="B43:C43"/>
    <mergeCell ref="D46:E47"/>
    <mergeCell ref="L47:O50"/>
    <mergeCell ref="A48:C48"/>
    <mergeCell ref="A49:C49"/>
    <mergeCell ref="A50:C50"/>
    <mergeCell ref="A13:C13"/>
    <mergeCell ref="D13:E13"/>
    <mergeCell ref="F13:G13"/>
    <mergeCell ref="A51:C51"/>
    <mergeCell ref="M51:O51"/>
    <mergeCell ref="A54:C55"/>
    <mergeCell ref="E54:E55"/>
    <mergeCell ref="G54:J55"/>
    <mergeCell ref="A58:C59"/>
    <mergeCell ref="E58:E59"/>
    <mergeCell ref="G58:J59"/>
    <mergeCell ref="A60:C61"/>
    <mergeCell ref="D60:D61"/>
    <mergeCell ref="E60:E61"/>
    <mergeCell ref="G60:J61"/>
  </mergeCells>
  <conditionalFormatting sqref="D40">
    <cfRule type="cellIs" dxfId="67" priority="7" operator="greaterThan">
      <formula>0</formula>
    </cfRule>
  </conditionalFormatting>
  <conditionalFormatting sqref="D39">
    <cfRule type="expression" dxfId="66" priority="6">
      <formula>$D$39+$D$40+$D$41&gt;$D$4*0.08</formula>
    </cfRule>
  </conditionalFormatting>
  <conditionalFormatting sqref="F21:M21">
    <cfRule type="cellIs" dxfId="65" priority="16" operator="greaterThan">
      <formula>0</formula>
    </cfRule>
  </conditionalFormatting>
  <conditionalFormatting sqref="L39:L40">
    <cfRule type="expression" dxfId="64" priority="14">
      <formula>SUM($N$39:$N$41)&gt;$D$42*0.08</formula>
    </cfRule>
  </conditionalFormatting>
  <conditionalFormatting sqref="L40">
    <cfRule type="expression" dxfId="63" priority="11">
      <formula>($F$39+$F$40+$F$41+$H$39+$H$40+$H$41+$J$39+$J$40+$J$41+$L$39+$L$40+$L$41)&gt;($F$42+$H$42+$J$42+$L$42)*0.08</formula>
    </cfRule>
    <cfRule type="cellIs" dxfId="62" priority="13" operator="greaterThan">
      <formula>0</formula>
    </cfRule>
  </conditionalFormatting>
  <conditionalFormatting sqref="L39">
    <cfRule type="expression" dxfId="61" priority="12">
      <formula>($F$39+$F$40+$F$41+$H$39+$H$40+$H$41+$J$39+$J$40+$J$41+$L$39+$L$40+$L$41)&gt;($F$42+$H$42+$J$42+$L$42)*0.08</formula>
    </cfRule>
  </conditionalFormatting>
  <conditionalFormatting sqref="F39:F40">
    <cfRule type="expression" dxfId="60" priority="19">
      <formula>($F$39+$F$40+$F$41)&gt;$F$42*0.08</formula>
    </cfRule>
  </conditionalFormatting>
  <conditionalFormatting sqref="H39:H40">
    <cfRule type="expression" dxfId="59" priority="18">
      <formula>($F$39+$F$40+$F$41+$H$39+$H$40+$H$41)&gt;($F$42+$H$42)*0.08</formula>
    </cfRule>
  </conditionalFormatting>
  <conditionalFormatting sqref="J39:J40">
    <cfRule type="expression" dxfId="58" priority="17">
      <formula>($F$39+$F$40+$F$41+$H$39+$H$40+$H$41+$J$39+$J$40+$J$41)&gt;($F$42+$H$42+$J$42)*0.08</formula>
    </cfRule>
  </conditionalFormatting>
  <conditionalFormatting sqref="F40 H40 J40">
    <cfRule type="cellIs" dxfId="57" priority="15" operator="greaterThan">
      <formula>0</formula>
    </cfRule>
  </conditionalFormatting>
  <conditionalFormatting sqref="E21">
    <cfRule type="cellIs" dxfId="56" priority="10" operator="greaterThan">
      <formula>0</formula>
    </cfRule>
  </conditionalFormatting>
  <conditionalFormatting sqref="D21">
    <cfRule type="expression" dxfId="55" priority="9">
      <formula>($F$39+$F$40+$F$41)&gt;$F$42*0.08</formula>
    </cfRule>
  </conditionalFormatting>
  <conditionalFormatting sqref="D21">
    <cfRule type="cellIs" dxfId="54" priority="8" operator="greaterThan">
      <formula>0</formula>
    </cfRule>
  </conditionalFormatting>
  <conditionalFormatting sqref="F41">
    <cfRule type="cellIs" dxfId="53" priority="20" operator="greaterThan">
      <formula>ROUND($O$3*(SUM(F$16:G$40)),2)</formula>
    </cfRule>
  </conditionalFormatting>
  <conditionalFormatting sqref="H41">
    <cfRule type="cellIs" dxfId="52" priority="21" operator="greaterThan">
      <formula>ROUND($O$3*(SUM(F$16:I$40)),2)</formula>
    </cfRule>
  </conditionalFormatting>
  <conditionalFormatting sqref="J41 L41">
    <cfRule type="cellIs" dxfId="51" priority="22" operator="greaterThan">
      <formula>ROUND($O$3*(SUM(F$16:K$40)),2)</formula>
    </cfRule>
  </conditionalFormatting>
  <conditionalFormatting sqref="D40">
    <cfRule type="expression" dxfId="50" priority="23">
      <formula>($F$40+$F$41+$F$42)&gt;$F$43*0.08</formula>
    </cfRule>
  </conditionalFormatting>
  <conditionalFormatting sqref="D4">
    <cfRule type="cellIs" dxfId="49" priority="4" operator="notEqual">
      <formula>$D$42</formula>
    </cfRule>
  </conditionalFormatting>
  <conditionalFormatting sqref="D5">
    <cfRule type="cellIs" dxfId="48" priority="5" operator="notEqual">
      <formula>$D$43</formula>
    </cfRule>
  </conditionalFormatting>
  <conditionalFormatting sqref="D42">
    <cfRule type="cellIs" dxfId="47" priority="2" operator="notEqual">
      <formula>$D$4</formula>
    </cfRule>
    <cfRule type="cellIs" dxfId="46" priority="3" operator="greaterThan">
      <formula>$D$4+$D$5</formula>
    </cfRule>
  </conditionalFormatting>
  <conditionalFormatting sqref="D43">
    <cfRule type="cellIs" dxfId="45" priority="1" operator="greaterThan">
      <formula>$D$5</formula>
    </cfRule>
  </conditionalFormatting>
  <dataValidations count="3">
    <dataValidation type="list" allowBlank="1" showInputMessage="1" showErrorMessage="1" sqref="F48:F53" xr:uid="{D7366EB0-1B05-46A4-A943-435173B973AD}">
      <formula1>$F$12:$M$12</formula1>
    </dataValidation>
    <dataValidation type="list" allowBlank="1" showInputMessage="1" showErrorMessage="1" sqref="J48:J53" xr:uid="{1192858B-ACA8-4854-83C4-D84B9C9CAEFD}">
      <formula1>$F$14:$G$14</formula1>
    </dataValidation>
    <dataValidation type="decimal" operator="lessThanOrEqual" allowBlank="1" showInputMessage="1" showErrorMessage="1" error="Cannot exceed the Admin Cost rate limitation of 8 percent." sqref="O3" xr:uid="{CBBC4900-23C8-47DF-82DA-6D5966978CBB}">
      <formula1>0.08</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9E346AC7-B036-4049-9CEF-CF0CA675C146}">
          <x14:formula1>
            <xm:f>Bldg1Budget!$B$9:$B$28</xm:f>
          </x14:formula1>
          <xm:sqref>G48:H53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B24FA-ACD7-4A78-B3B0-D40BBEF3D893}">
  <dimension ref="A1:N42"/>
  <sheetViews>
    <sheetView workbookViewId="0">
      <selection activeCell="C9" sqref="C9"/>
    </sheetView>
  </sheetViews>
  <sheetFormatPr defaultColWidth="9.109375" defaultRowHeight="11.4" x14ac:dyDescent="0.2"/>
  <cols>
    <col min="1" max="1" width="2.5546875" style="1" customWidth="1"/>
    <col min="2" max="2" width="46.6640625" style="1" bestFit="1" customWidth="1"/>
    <col min="3" max="14" width="13.33203125" style="1" customWidth="1"/>
    <col min="15" max="15" width="17.6640625" style="1" customWidth="1"/>
    <col min="16" max="16384" width="9.109375" style="1"/>
  </cols>
  <sheetData>
    <row r="1" spans="1:14" ht="15" customHeight="1" thickBot="1" x14ac:dyDescent="0.35">
      <c r="A1" s="220" t="s">
        <v>65</v>
      </c>
      <c r="B1" s="88"/>
      <c r="C1" s="524" t="str">
        <f>IF(ISBLANK(Bldg5!D1)=TRUE,"",Bldg6!D1)</f>
        <v>[Building 6]</v>
      </c>
      <c r="D1" s="525"/>
      <c r="E1" s="525"/>
      <c r="F1" s="526"/>
      <c r="G1" s="520" t="s">
        <v>0</v>
      </c>
      <c r="H1" s="520"/>
      <c r="I1" s="520"/>
      <c r="J1" s="520"/>
      <c r="K1" s="520"/>
      <c r="L1" s="521"/>
      <c r="M1" s="154" t="s">
        <v>37</v>
      </c>
      <c r="N1" s="153" t="str">
        <f>IF(ISBLANK(Summary!B6)=TRUE,"",Summary!B6)</f>
        <v/>
      </c>
    </row>
    <row r="2" spans="1:14" ht="15" customHeight="1" x14ac:dyDescent="0.3">
      <c r="A2" s="221" t="s">
        <v>66</v>
      </c>
      <c r="B2" s="90"/>
      <c r="C2" s="265">
        <f>BldgBudgets!M3</f>
        <v>0</v>
      </c>
      <c r="D2" s="207"/>
      <c r="E2" s="208"/>
      <c r="F2" s="217"/>
      <c r="G2" s="522" t="s">
        <v>2</v>
      </c>
      <c r="H2" s="522"/>
      <c r="I2" s="522"/>
      <c r="J2" s="522"/>
      <c r="K2" s="522"/>
      <c r="L2" s="523"/>
      <c r="M2" s="514" t="str">
        <f>IF(ISBLANK(Summary!B7)=TRUE,"",CONCATENATE("Year ",Summary!B7))</f>
        <v/>
      </c>
      <c r="N2" s="515"/>
    </row>
    <row r="3" spans="1:14" ht="15" customHeight="1" thickBot="1" x14ac:dyDescent="0.35">
      <c r="A3" s="222" t="s">
        <v>67</v>
      </c>
      <c r="B3" s="91"/>
      <c r="C3" s="197">
        <f>BldgBudgets!M4</f>
        <v>0</v>
      </c>
      <c r="D3" s="206"/>
      <c r="E3" s="206"/>
      <c r="G3" s="522" t="s">
        <v>435</v>
      </c>
      <c r="H3" s="522"/>
      <c r="I3" s="522"/>
      <c r="J3" s="522"/>
      <c r="K3" s="522"/>
      <c r="L3" s="523"/>
      <c r="M3" s="93" t="s">
        <v>68</v>
      </c>
      <c r="N3" s="156">
        <f>Bldg1!O3</f>
        <v>0</v>
      </c>
    </row>
    <row r="4" spans="1:14" ht="15" customHeight="1" thickBot="1" x14ac:dyDescent="0.3">
      <c r="A4" s="99"/>
      <c r="B4" s="5"/>
      <c r="C4" s="5"/>
      <c r="D4" s="5"/>
      <c r="E4" s="5"/>
      <c r="F4" s="5"/>
      <c r="G4" s="5"/>
      <c r="H4" s="5"/>
      <c r="I4" s="5"/>
      <c r="J4" s="5"/>
      <c r="K4" s="5"/>
      <c r="L4" s="5"/>
      <c r="M4" s="5"/>
      <c r="N4" s="5"/>
    </row>
    <row r="5" spans="1:14" ht="15" customHeight="1" x14ac:dyDescent="0.25">
      <c r="A5" s="362" t="s">
        <v>3</v>
      </c>
      <c r="B5" s="365" t="s">
        <v>4</v>
      </c>
      <c r="C5" s="418" t="s">
        <v>5</v>
      </c>
      <c r="D5" s="419"/>
      <c r="E5" s="418" t="s">
        <v>6</v>
      </c>
      <c r="F5" s="419"/>
      <c r="G5" s="418" t="s">
        <v>7</v>
      </c>
      <c r="H5" s="419"/>
      <c r="I5" s="418" t="s">
        <v>8</v>
      </c>
      <c r="J5" s="419"/>
      <c r="K5" s="418" t="s">
        <v>9</v>
      </c>
      <c r="L5" s="419"/>
      <c r="M5" s="492" t="s">
        <v>10</v>
      </c>
      <c r="N5" s="493"/>
    </row>
    <row r="6" spans="1:14" s="2" customFormat="1" ht="15" customHeight="1" x14ac:dyDescent="0.25">
      <c r="A6" s="420"/>
      <c r="B6" s="421"/>
      <c r="C6" s="420"/>
      <c r="D6" s="422"/>
      <c r="E6" s="423" t="s">
        <v>11</v>
      </c>
      <c r="F6" s="424"/>
      <c r="G6" s="423" t="s">
        <v>12</v>
      </c>
      <c r="H6" s="424"/>
      <c r="I6" s="423" t="s">
        <v>13</v>
      </c>
      <c r="J6" s="424"/>
      <c r="K6" s="423" t="s">
        <v>14</v>
      </c>
      <c r="L6" s="424"/>
      <c r="M6" s="494"/>
      <c r="N6" s="495"/>
    </row>
    <row r="7" spans="1:14" s="2" customFormat="1" ht="15" customHeight="1" x14ac:dyDescent="0.25">
      <c r="A7" s="414"/>
      <c r="B7" s="415"/>
      <c r="C7" s="416" t="s">
        <v>437</v>
      </c>
      <c r="D7" s="417"/>
      <c r="E7" s="469" t="s">
        <v>26</v>
      </c>
      <c r="F7" s="470"/>
      <c r="G7" s="469" t="s">
        <v>16</v>
      </c>
      <c r="H7" s="470"/>
      <c r="I7" s="469" t="s">
        <v>17</v>
      </c>
      <c r="J7" s="470"/>
      <c r="K7" s="469" t="s">
        <v>18</v>
      </c>
      <c r="L7" s="470"/>
      <c r="M7" s="467" t="s">
        <v>442</v>
      </c>
      <c r="N7" s="468"/>
    </row>
    <row r="8" spans="1:14" s="2" customFormat="1" ht="15" customHeight="1" x14ac:dyDescent="0.25">
      <c r="A8" s="412" t="s">
        <v>20</v>
      </c>
      <c r="B8" s="413"/>
      <c r="C8" s="198" t="s">
        <v>59</v>
      </c>
      <c r="D8" s="199" t="s">
        <v>58</v>
      </c>
      <c r="E8" s="168" t="s">
        <v>59</v>
      </c>
      <c r="F8" s="169" t="s">
        <v>58</v>
      </c>
      <c r="G8" s="168" t="s">
        <v>59</v>
      </c>
      <c r="H8" s="169" t="s">
        <v>58</v>
      </c>
      <c r="I8" s="168" t="s">
        <v>59</v>
      </c>
      <c r="J8" s="169" t="s">
        <v>58</v>
      </c>
      <c r="K8" s="168" t="s">
        <v>59</v>
      </c>
      <c r="L8" s="169" t="s">
        <v>58</v>
      </c>
      <c r="M8" s="168" t="s">
        <v>59</v>
      </c>
      <c r="N8" s="169" t="s">
        <v>58</v>
      </c>
    </row>
    <row r="9" spans="1:14" ht="15" customHeight="1" x14ac:dyDescent="0.3">
      <c r="A9" s="12"/>
      <c r="B9" s="9" t="s">
        <v>415</v>
      </c>
      <c r="C9" s="178">
        <f>BldgBudgets!M9</f>
        <v>0</v>
      </c>
      <c r="D9" s="179">
        <f>BldgBudgets!N9</f>
        <v>0</v>
      </c>
      <c r="E9" s="58">
        <f>SUMIFS(tbl_Bldg6[Amount:],tbl_Bldg6[Category Transfer To:],B9,tbl_Bldg6[[Quarter  ]],$E$6,tbl_Bldg6[Approved],"&gt;0",tbl_Bldg6[Category],$E$8)-SUMIFS(tbl_Bldg6[Amount:],tbl_Bldg6[Category Transfer From:],B9,tbl_Bldg6[[Quarter  ]],$E$6,tbl_Bldg6[Approved],"&gt;0",tbl_Bldg6[Category],$E$8)</f>
        <v>0</v>
      </c>
      <c r="F9" s="59">
        <f>SUMIFS(tbl_Bldg6[Amount:],tbl_Bldg6[Category Transfer To:],B9,tbl_Bldg6[[Quarter  ]],$E$6,tbl_Bldg6[Approved],"&gt;0",tbl_Bldg6[Category],$F$8)-SUMIFS(tbl_Bldg6[Amount:],tbl_Bldg6[Category Transfer From:],B9,tbl_Bldg6[[Quarter  ]],$E$6,tbl_Bldg6[Approved],"&gt;0",tbl_Bldg6[Category],$F$8)</f>
        <v>0</v>
      </c>
      <c r="G9" s="58">
        <f>SUMIFS(tbl_Bldg6[Amount:],tbl_Bldg6[Category Transfer To:],B9,tbl_Bldg6[[Quarter  ]],$G$6,tbl_Bldg6[Approved],"&gt;0",tbl_Bldg6[Category],$G$8)-SUMIFS(tbl_Bldg6[Amount:],tbl_Bldg6[Category Transfer From:],B9,tbl_Bldg6[[Quarter  ]],$G$6,tbl_Bldg6[Approved],"&gt;0",tbl_Bldg6[Category],$G$8)</f>
        <v>0</v>
      </c>
      <c r="H9" s="59">
        <f>SUMIFS(tbl_Bldg6[Amount:],tbl_Bldg6[Category Transfer To:],B9,tbl_Bldg6[[Quarter  ]],$G$6,tbl_Bldg6[Approved],"&gt;0",tbl_Bldg6[Category],$H$8)-SUMIFS(tbl_Bldg6[Amount:],tbl_Bldg6[Category Transfer From:],B9,tbl_Bldg6[[Quarter  ]],$G$6,tbl_Bldg6[Approved],"&gt;0",tbl_Bldg6[Category],$H$8)</f>
        <v>0</v>
      </c>
      <c r="I9" s="58">
        <f>SUMIFS(tbl_Bldg6[Amount:],tbl_Bldg6[Category Transfer To:],B9,tbl_Bldg6[[Quarter  ]],$I$6,tbl_Bldg6[Approved],"&gt;0",tbl_Bldg6[Category],$I$8)-SUMIFS(tbl_Bldg6[Amount:],tbl_Bldg6[Category Transfer From:],B9,tbl_Bldg6[[Quarter  ]],$I$6,tbl_Bldg6[Approved],"&gt;0",tbl_Bldg6[Category],$I$8)</f>
        <v>0</v>
      </c>
      <c r="J9" s="59">
        <f>SUMIFS(tbl_Bldg6[Amount:],tbl_Bldg6[Category Transfer To:],B9,tbl_Bldg6[[Quarter  ]],$I$6,tbl_Bldg6[Approved],"&gt;0",tbl_Bldg6[Category],$J$8)-SUMIFS(tbl_Bldg6[Amount:],tbl_Bldg6[Category Transfer From:],B9,tbl_Bldg6[[Quarter  ]],$I$6,tbl_Bldg6[Approved],"&gt;0",tbl_Bldg6[Category],$J$8)</f>
        <v>0</v>
      </c>
      <c r="K9" s="58">
        <f>SUMIFS(tbl_Bldg6[Amount:],tbl_Bldg6[Category Transfer To:],B9,tbl_Bldg6[[Quarter  ]],$K$6,tbl_Bldg6[Approved],"&gt;0",tbl_Bldg6[Category],$K$8)-SUMIFS(tbl_Bldg6[Amount:],tbl_Bldg6[Category Transfer From:],B9,tbl_Bldg6[[Quarter  ]],$K$6,tbl_Bldg6[Approved],"&gt;0",tbl_Bldg6[Category],$K$8)</f>
        <v>0</v>
      </c>
      <c r="L9" s="59">
        <f>SUMIFS(tbl_Bldg6[Amount:],tbl_Bldg6[Category Transfer To:],B9,tbl_Bldg6[[Quarter  ]],$K$6,tbl_Bldg6[Approved],"&gt;0",tbl_Bldg6[Category],$L$8)-SUMIFS(tbl_Bldg6[Amount:],tbl_Bldg6[Category Transfer From:],B9,tbl_Bldg6[[Quarter  ]],$K$6,tbl_Bldg6[Approved],"&gt;0",tbl_Bldg6[Category],$L$8)</f>
        <v>0</v>
      </c>
      <c r="M9" s="167">
        <f>C9+E9+G9+I9+K9</f>
        <v>0</v>
      </c>
      <c r="N9" s="111">
        <f t="shared" ref="N9:N21" si="0">D9+F9+H9+J9+L9</f>
        <v>0</v>
      </c>
    </row>
    <row r="10" spans="1:14" ht="15" customHeight="1" x14ac:dyDescent="0.3">
      <c r="A10" s="12"/>
      <c r="B10" s="9" t="s">
        <v>416</v>
      </c>
      <c r="C10" s="180">
        <f>BldgBudgets!M10</f>
        <v>0</v>
      </c>
      <c r="D10" s="181">
        <f>BldgBudgets!N10</f>
        <v>0</v>
      </c>
      <c r="E10" s="60">
        <f>SUMIFS(tbl_Bldg6[Amount:],tbl_Bldg6[Category Transfer To:],B10,tbl_Bldg6[[Quarter  ]],$E$6,tbl_Bldg6[Approved],"&gt;0",tbl_Bldg6[Category],$E$8)-SUMIFS(tbl_Bldg6[Amount:],tbl_Bldg6[Category Transfer From:],B10,tbl_Bldg6[[Quarter  ]],$E$6,tbl_Bldg6[Approved],"&gt;0",tbl_Bldg6[Category],$E$8)</f>
        <v>0</v>
      </c>
      <c r="F10" s="61">
        <f>SUMIFS(tbl_Bldg6[Amount:],tbl_Bldg6[Category Transfer To:],B10,tbl_Bldg6[[Quarter  ]],$E$6,tbl_Bldg6[Approved],"&gt;0",tbl_Bldg6[Category],$F$8)-SUMIFS(tbl_Bldg6[Amount:],tbl_Bldg6[Category Transfer From:],B10,tbl_Bldg6[[Quarter  ]],$E$6,tbl_Bldg6[Approved],"&gt;0",tbl_Bldg6[Category],$F$8)</f>
        <v>0</v>
      </c>
      <c r="G10" s="60">
        <f>SUMIFS(tbl_Bldg6[Amount:],tbl_Bldg6[Category Transfer To:],B10,tbl_Bldg6[[Quarter  ]],$G$6,tbl_Bldg6[Approved],"&gt;0",tbl_Bldg6[Category],$G$8)-SUMIFS(tbl_Bldg6[Amount:],tbl_Bldg6[Category Transfer From:],B10,tbl_Bldg6[[Quarter  ]],$G$6,tbl_Bldg6[Approved],"&gt;0",tbl_Bldg6[Category],$G$8)</f>
        <v>0</v>
      </c>
      <c r="H10" s="61">
        <f>SUMIFS(tbl_Bldg6[Amount:],tbl_Bldg6[Category Transfer To:],B10,tbl_Bldg6[[Quarter  ]],$G$6,tbl_Bldg6[Approved],"&gt;0",tbl_Bldg6[Category],$H$8)-SUMIFS(tbl_Bldg6[Amount:],tbl_Bldg6[Category Transfer From:],B10,tbl_Bldg6[[Quarter  ]],$G$6,tbl_Bldg6[Approved],"&gt;0",tbl_Bldg6[Category],$H$8)</f>
        <v>0</v>
      </c>
      <c r="I10" s="60">
        <f>SUMIFS(tbl_Bldg6[Amount:],tbl_Bldg6[Category Transfer To:],B10,tbl_Bldg6[[Quarter  ]],$I$6,tbl_Bldg6[Approved],"&gt;0",tbl_Bldg6[Category],$I$8)-SUMIFS(tbl_Bldg6[Amount:],tbl_Bldg6[Category Transfer From:],B10,tbl_Bldg6[[Quarter  ]],$I$6,tbl_Bldg6[Approved],"&gt;0",tbl_Bldg6[Category],$I$8)</f>
        <v>0</v>
      </c>
      <c r="J10" s="61">
        <f>SUMIFS(tbl_Bldg6[Amount:],tbl_Bldg6[Category Transfer To:],B10,tbl_Bldg6[[Quarter  ]],$I$6,tbl_Bldg6[Approved],"&gt;0",tbl_Bldg6[Category],$J$8)-SUMIFS(tbl_Bldg6[Amount:],tbl_Bldg6[Category Transfer From:],B10,tbl_Bldg6[[Quarter  ]],$I$6,tbl_Bldg6[Approved],"&gt;0",tbl_Bldg6[Category],$J$8)</f>
        <v>0</v>
      </c>
      <c r="K10" s="60">
        <f>SUMIFS(tbl_Bldg6[Amount:],tbl_Bldg6[Category Transfer To:],B10,tbl_Bldg6[[Quarter  ]],$K$6,tbl_Bldg6[Approved],"&gt;0",tbl_Bldg6[Category],$K$8)-SUMIFS(tbl_Bldg6[Amount:],tbl_Bldg6[Category Transfer From:],B10,tbl_Bldg6[[Quarter  ]],$K$6,tbl_Bldg6[Approved],"&gt;0",tbl_Bldg6[Category],$K$8)</f>
        <v>0</v>
      </c>
      <c r="L10" s="61">
        <f>SUMIFS(tbl_Bldg6[Amount:],tbl_Bldg6[Category Transfer To:],B10,tbl_Bldg6[[Quarter  ]],$K$6,tbl_Bldg6[Approved],"&gt;0",tbl_Bldg6[Category],$L$8)-SUMIFS(tbl_Bldg6[Amount:],tbl_Bldg6[Category Transfer From:],B10,tbl_Bldg6[[Quarter  ]],$K$6,tbl_Bldg6[Approved],"&gt;0",tbl_Bldg6[Category],$L$8)</f>
        <v>0</v>
      </c>
      <c r="M10" s="109">
        <f t="shared" ref="M10:M28" si="1">C10+E10+G10+I10+K10</f>
        <v>0</v>
      </c>
      <c r="N10" s="110">
        <f t="shared" si="0"/>
        <v>0</v>
      </c>
    </row>
    <row r="11" spans="1:14" ht="15" customHeight="1" x14ac:dyDescent="0.3">
      <c r="A11" s="12"/>
      <c r="B11" s="9" t="s">
        <v>417</v>
      </c>
      <c r="C11" s="180">
        <f>BldgBudgets!M11</f>
        <v>0</v>
      </c>
      <c r="D11" s="181">
        <f>BldgBudgets!N11</f>
        <v>0</v>
      </c>
      <c r="E11" s="60">
        <f>SUMIFS(tbl_Bldg6[Amount:],tbl_Bldg6[Category Transfer To:],B11,tbl_Bldg6[[Quarter  ]],$E$6,tbl_Bldg6[Approved],"&gt;0",tbl_Bldg6[Category],$E$8)-SUMIFS(tbl_Bldg6[Amount:],tbl_Bldg6[Category Transfer From:],B11,tbl_Bldg6[[Quarter  ]],$E$6,tbl_Bldg6[Approved],"&gt;0",tbl_Bldg6[Category],$E$8)</f>
        <v>0</v>
      </c>
      <c r="F11" s="61">
        <f>SUMIFS(tbl_Bldg6[Amount:],tbl_Bldg6[Category Transfer To:],B11,tbl_Bldg6[[Quarter  ]],$E$6,tbl_Bldg6[Approved],"&gt;0",tbl_Bldg6[Category],$F$8)-SUMIFS(tbl_Bldg6[Amount:],tbl_Bldg6[Category Transfer From:],B11,tbl_Bldg6[[Quarter  ]],$E$6,tbl_Bldg6[Approved],"&gt;0",tbl_Bldg6[Category],$F$8)</f>
        <v>0</v>
      </c>
      <c r="G11" s="60">
        <f>SUMIFS(tbl_Bldg6[Amount:],tbl_Bldg6[Category Transfer To:],B11,tbl_Bldg6[[Quarter  ]],$G$6,tbl_Bldg6[Approved],"&gt;0",tbl_Bldg6[Category],$G$8)-SUMIFS(tbl_Bldg6[Amount:],tbl_Bldg6[Category Transfer From:],B11,tbl_Bldg6[[Quarter  ]],$G$6,tbl_Bldg6[Approved],"&gt;0",tbl_Bldg6[Category],$G$8)</f>
        <v>0</v>
      </c>
      <c r="H11" s="61">
        <f>SUMIFS(tbl_Bldg6[Amount:],tbl_Bldg6[Category Transfer To:],B11,tbl_Bldg6[[Quarter  ]],$G$6,tbl_Bldg6[Approved],"&gt;0",tbl_Bldg6[Category],$H$8)-SUMIFS(tbl_Bldg6[Amount:],tbl_Bldg6[Category Transfer From:],B11,tbl_Bldg6[[Quarter  ]],$G$6,tbl_Bldg6[Approved],"&gt;0",tbl_Bldg6[Category],$H$8)</f>
        <v>0</v>
      </c>
      <c r="I11" s="60">
        <f>SUMIFS(tbl_Bldg6[Amount:],tbl_Bldg6[Category Transfer To:],B11,tbl_Bldg6[[Quarter  ]],$I$6,tbl_Bldg6[Approved],"&gt;0",tbl_Bldg6[Category],$I$8)-SUMIFS(tbl_Bldg6[Amount:],tbl_Bldg6[Category Transfer From:],B11,tbl_Bldg6[[Quarter  ]],$I$6,tbl_Bldg6[Approved],"&gt;0",tbl_Bldg6[Category],$I$8)</f>
        <v>0</v>
      </c>
      <c r="J11" s="61">
        <f>SUMIFS(tbl_Bldg6[Amount:],tbl_Bldg6[Category Transfer To:],B11,tbl_Bldg6[[Quarter  ]],$I$6,tbl_Bldg6[Approved],"&gt;0",tbl_Bldg6[Category],$J$8)-SUMIFS(tbl_Bldg6[Amount:],tbl_Bldg6[Category Transfer From:],B11,tbl_Bldg6[[Quarter  ]],$I$6,tbl_Bldg6[Approved],"&gt;0",tbl_Bldg6[Category],$J$8)</f>
        <v>0</v>
      </c>
      <c r="K11" s="60">
        <f>SUMIFS(tbl_Bldg6[Amount:],tbl_Bldg6[Category Transfer To:],B11,tbl_Bldg6[[Quarter  ]],$K$6,tbl_Bldg6[Approved],"&gt;0",tbl_Bldg6[Category],$K$8)-SUMIFS(tbl_Bldg6[Amount:],tbl_Bldg6[Category Transfer From:],B11,tbl_Bldg6[[Quarter  ]],$K$6,tbl_Bldg6[Approved],"&gt;0",tbl_Bldg6[Category],$K$8)</f>
        <v>0</v>
      </c>
      <c r="L11" s="61">
        <f>SUMIFS(tbl_Bldg6[Amount:],tbl_Bldg6[Category Transfer To:],B11,tbl_Bldg6[[Quarter  ]],$K$6,tbl_Bldg6[Approved],"&gt;0",tbl_Bldg6[Category],$L$8)-SUMIFS(tbl_Bldg6[Amount:],tbl_Bldg6[Category Transfer From:],B11,tbl_Bldg6[[Quarter  ]],$K$6,tbl_Bldg6[Approved],"&gt;0",tbl_Bldg6[Category],$L$8)</f>
        <v>0</v>
      </c>
      <c r="M11" s="109">
        <f t="shared" si="1"/>
        <v>0</v>
      </c>
      <c r="N11" s="110">
        <f t="shared" si="0"/>
        <v>0</v>
      </c>
    </row>
    <row r="12" spans="1:14" ht="15" customHeight="1" x14ac:dyDescent="0.3">
      <c r="A12" s="12"/>
      <c r="B12" s="9" t="s">
        <v>418</v>
      </c>
      <c r="C12" s="180">
        <f>BldgBudgets!M12</f>
        <v>0</v>
      </c>
      <c r="D12" s="181">
        <f>BldgBudgets!N12</f>
        <v>0</v>
      </c>
      <c r="E12" s="258">
        <f>SUMIFS(tbl_Bldg6[Amount:],tbl_Bldg6[Category Transfer To:],B12,tbl_Bldg6[[Quarter  ]],$E$6,tbl_Bldg6[Approved],"&gt;0",tbl_Bldg6[Category],$E$8)-SUMIFS(tbl_Bldg6[Amount:],tbl_Bldg6[Category Transfer From:],B12,tbl_Bldg6[[Quarter  ]],$E$6,tbl_Bldg6[Approved],"&gt;0",tbl_Bldg6[Category],$E$8)</f>
        <v>0</v>
      </c>
      <c r="F12" s="61">
        <f>SUMIFS(tbl_Bldg6[Amount:],tbl_Bldg6[Category Transfer To:],B12,tbl_Bldg6[[Quarter  ]],$E$6,tbl_Bldg6[Approved],"&gt;0",tbl_Bldg6[Category],$F$8)-SUMIFS(tbl_Bldg6[Amount:],tbl_Bldg6[Category Transfer From:],B12,tbl_Bldg6[[Quarter  ]],$E$6,tbl_Bldg6[Approved],"&gt;0",tbl_Bldg6[Category],$F$8)</f>
        <v>0</v>
      </c>
      <c r="G12" s="60">
        <f>SUMIFS(tbl_Bldg6[Amount:],tbl_Bldg6[Category Transfer To:],B12,tbl_Bldg6[[Quarter  ]],$G$6,tbl_Bldg6[Approved],"&gt;0",tbl_Bldg6[Category],$G$8)-SUMIFS(tbl_Bldg6[Amount:],tbl_Bldg6[Category Transfer From:],B12,tbl_Bldg6[[Quarter  ]],$G$6,tbl_Bldg6[Approved],"&gt;0",tbl_Bldg6[Category],$G$8)</f>
        <v>0</v>
      </c>
      <c r="H12" s="61">
        <f>SUMIFS(tbl_Bldg6[Amount:],tbl_Bldg6[Category Transfer To:],B12,tbl_Bldg6[[Quarter  ]],$G$6,tbl_Bldg6[Approved],"&gt;0",tbl_Bldg6[Category],$H$8)-SUMIFS(tbl_Bldg6[Amount:],tbl_Bldg6[Category Transfer From:],B12,tbl_Bldg6[[Quarter  ]],$G$6,tbl_Bldg6[Approved],"&gt;0",tbl_Bldg6[Category],$H$8)</f>
        <v>0</v>
      </c>
      <c r="I12" s="60">
        <f>SUMIFS(tbl_Bldg6[Amount:],tbl_Bldg6[Category Transfer To:],B12,tbl_Bldg6[[Quarter  ]],$I$6,tbl_Bldg6[Approved],"&gt;0",tbl_Bldg6[Category],$I$8)-SUMIFS(tbl_Bldg6[Amount:],tbl_Bldg6[Category Transfer From:],B12,tbl_Bldg6[[Quarter  ]],$I$6,tbl_Bldg6[Approved],"&gt;0",tbl_Bldg6[Category],$I$8)</f>
        <v>0</v>
      </c>
      <c r="J12" s="61">
        <f>SUMIFS(tbl_Bldg6[Amount:],tbl_Bldg6[Category Transfer To:],B12,tbl_Bldg6[[Quarter  ]],$I$6,tbl_Bldg6[Approved],"&gt;0",tbl_Bldg6[Category],$J$8)-SUMIFS(tbl_Bldg6[Amount:],tbl_Bldg6[Category Transfer From:],B12,tbl_Bldg6[[Quarter  ]],$I$6,tbl_Bldg6[Approved],"&gt;0",tbl_Bldg6[Category],$J$8)</f>
        <v>0</v>
      </c>
      <c r="K12" s="60">
        <f>SUMIFS(tbl_Bldg6[Amount:],tbl_Bldg6[Category Transfer To:],B12,tbl_Bldg6[[Quarter  ]],$K$6,tbl_Bldg6[Approved],"&gt;0",tbl_Bldg6[Category],$K$8)-SUMIFS(tbl_Bldg6[Amount:],tbl_Bldg6[Category Transfer From:],B12,tbl_Bldg6[[Quarter  ]],$K$6,tbl_Bldg6[Approved],"&gt;0",tbl_Bldg6[Category],$K$8)</f>
        <v>0</v>
      </c>
      <c r="L12" s="61">
        <f>SUMIFS(tbl_Bldg6[Amount:],tbl_Bldg6[Category Transfer To:],B12,tbl_Bldg6[[Quarter  ]],$K$6,tbl_Bldg6[Approved],"&gt;0",tbl_Bldg6[Category],$L$8)-SUMIFS(tbl_Bldg6[Amount:],tbl_Bldg6[Category Transfer From:],B12,tbl_Bldg6[[Quarter  ]],$K$6,tbl_Bldg6[Approved],"&gt;0",tbl_Bldg6[Category],$L$8)</f>
        <v>0</v>
      </c>
      <c r="M12" s="109">
        <f t="shared" si="1"/>
        <v>0</v>
      </c>
      <c r="N12" s="110">
        <f t="shared" si="0"/>
        <v>0</v>
      </c>
    </row>
    <row r="13" spans="1:14" ht="15" customHeight="1" x14ac:dyDescent="0.3">
      <c r="A13" s="12"/>
      <c r="B13" s="9" t="s">
        <v>419</v>
      </c>
      <c r="C13" s="180">
        <f>BldgBudgets!M13</f>
        <v>0</v>
      </c>
      <c r="D13" s="181">
        <f>BldgBudgets!N13</f>
        <v>0</v>
      </c>
      <c r="E13" s="60">
        <f>SUMIFS(tbl_Bldg6[Amount:],tbl_Bldg6[Category Transfer To:],B13,tbl_Bldg6[[Quarter  ]],$E$6,tbl_Bldg6[Approved],"&gt;0",tbl_Bldg6[Category],$E$8)-SUMIFS(tbl_Bldg6[Amount:],tbl_Bldg6[Category Transfer From:],B13,tbl_Bldg6[[Quarter  ]],$E$6,tbl_Bldg6[Approved],"&gt;0",tbl_Bldg6[Category],$E$8)</f>
        <v>0</v>
      </c>
      <c r="F13" s="61">
        <f>SUMIFS(tbl_Bldg6[Amount:],tbl_Bldg6[Category Transfer To:],B13,tbl_Bldg6[[Quarter  ]],$E$6,tbl_Bldg6[Approved],"&gt;0",tbl_Bldg6[Category],$F$8)-SUMIFS(tbl_Bldg6[Amount:],tbl_Bldg6[Category Transfer From:],B13,tbl_Bldg6[[Quarter  ]],$E$6,tbl_Bldg6[Approved],"&gt;0",tbl_Bldg6[Category],$F$8)</f>
        <v>0</v>
      </c>
      <c r="G13" s="60">
        <f>SUMIFS(tbl_Bldg6[Amount:],tbl_Bldg6[Category Transfer To:],B13,tbl_Bldg6[[Quarter  ]],$G$6,tbl_Bldg6[Approved],"&gt;0",tbl_Bldg6[Category],$G$8)-SUMIFS(tbl_Bldg6[Amount:],tbl_Bldg6[Category Transfer From:],B13,tbl_Bldg6[[Quarter  ]],$G$6,tbl_Bldg6[Approved],"&gt;0",tbl_Bldg6[Category],$G$8)</f>
        <v>0</v>
      </c>
      <c r="H13" s="61">
        <f>SUMIFS(tbl_Bldg6[Amount:],tbl_Bldg6[Category Transfer To:],B13,tbl_Bldg6[[Quarter  ]],$G$6,tbl_Bldg6[Approved],"&gt;0",tbl_Bldg6[Category],$H$8)-SUMIFS(tbl_Bldg6[Amount:],tbl_Bldg6[Category Transfer From:],B13,tbl_Bldg6[[Quarter  ]],$G$6,tbl_Bldg6[Approved],"&gt;0",tbl_Bldg6[Category],$H$8)</f>
        <v>0</v>
      </c>
      <c r="I13" s="60">
        <f>SUMIFS(tbl_Bldg6[Amount:],tbl_Bldg6[Category Transfer To:],B13,tbl_Bldg6[[Quarter  ]],$I$6,tbl_Bldg6[Approved],"&gt;0",tbl_Bldg6[Category],$I$8)-SUMIFS(tbl_Bldg6[Amount:],tbl_Bldg6[Category Transfer From:],B13,tbl_Bldg6[[Quarter  ]],$I$6,tbl_Bldg6[Approved],"&gt;0",tbl_Bldg6[Category],$I$8)</f>
        <v>0</v>
      </c>
      <c r="J13" s="61">
        <f>SUMIFS(tbl_Bldg6[Amount:],tbl_Bldg6[Category Transfer To:],B13,tbl_Bldg6[[Quarter  ]],$I$6,tbl_Bldg6[Approved],"&gt;0",tbl_Bldg6[Category],$J$8)-SUMIFS(tbl_Bldg6[Amount:],tbl_Bldg6[Category Transfer From:],B13,tbl_Bldg6[[Quarter  ]],$I$6,tbl_Bldg6[Approved],"&gt;0",tbl_Bldg6[Category],$J$8)</f>
        <v>0</v>
      </c>
      <c r="K13" s="60">
        <f>SUMIFS(tbl_Bldg6[Amount:],tbl_Bldg6[Category Transfer To:],B13,tbl_Bldg6[[Quarter  ]],$K$6,tbl_Bldg6[Approved],"&gt;0",tbl_Bldg6[Category],$K$8)-SUMIFS(tbl_Bldg6[Amount:],tbl_Bldg6[Category Transfer From:],B13,tbl_Bldg6[[Quarter  ]],$K$6,tbl_Bldg6[Approved],"&gt;0",tbl_Bldg6[Category],$K$8)</f>
        <v>0</v>
      </c>
      <c r="L13" s="61">
        <f>SUMIFS(tbl_Bldg6[Amount:],tbl_Bldg6[Category Transfer To:],B13,tbl_Bldg6[[Quarter  ]],$K$6,tbl_Bldg6[Approved],"&gt;0",tbl_Bldg6[Category],$L$8)-SUMIFS(tbl_Bldg6[Amount:],tbl_Bldg6[Category Transfer From:],B13,tbl_Bldg6[[Quarter  ]],$K$6,tbl_Bldg6[Approved],"&gt;0",tbl_Bldg6[Category],$L$8)</f>
        <v>0</v>
      </c>
      <c r="M13" s="109">
        <f t="shared" si="1"/>
        <v>0</v>
      </c>
      <c r="N13" s="110">
        <f t="shared" si="0"/>
        <v>0</v>
      </c>
    </row>
    <row r="14" spans="1:14" ht="15" customHeight="1" x14ac:dyDescent="0.3">
      <c r="A14" s="13"/>
      <c r="B14" s="16" t="s">
        <v>433</v>
      </c>
      <c r="C14" s="200">
        <f>BldgBudgets!M14</f>
        <v>0</v>
      </c>
      <c r="D14" s="201">
        <f>BldgBudgets!N14</f>
        <v>0</v>
      </c>
      <c r="E14" s="170">
        <f>SUMIFS(tbl_Bldg6[Amount:],tbl_Bldg6[Category Transfer To:],B14,tbl_Bldg6[[Quarter  ]],$E$6,tbl_Bldg6[Approved],"&gt;0",tbl_Bldg6[Category],$E$8)-SUMIFS(tbl_Bldg6[Amount:],tbl_Bldg6[Category Transfer From:],B14,tbl_Bldg6[[Quarter  ]],$E$6,tbl_Bldg6[Approved],"&gt;0",tbl_Bldg6[Category],$E$8)</f>
        <v>0</v>
      </c>
      <c r="F14" s="171">
        <f>SUMIFS(tbl_Bldg6[Amount:],tbl_Bldg6[Category Transfer To:],B14,tbl_Bldg6[[Quarter  ]],$E$6,tbl_Bldg6[Approved],"&gt;0",tbl_Bldg6[Category],$F$8)-SUMIFS(tbl_Bldg6[Amount:],tbl_Bldg6[Category Transfer From:],B14,tbl_Bldg6[[Quarter  ]],$E$6,tbl_Bldg6[Approved],"&gt;0",tbl_Bldg6[Category],$F$8)</f>
        <v>0</v>
      </c>
      <c r="G14" s="170">
        <f>SUMIFS(tbl_Bldg6[Amount:],tbl_Bldg6[Category Transfer To:],B14,tbl_Bldg6[[Quarter  ]],$G$6,tbl_Bldg6[Approved],"&gt;0",tbl_Bldg6[Category],$G$8)-SUMIFS(tbl_Bldg6[Amount:],tbl_Bldg6[Category Transfer From:],B14,tbl_Bldg6[[Quarter  ]],$G$6,tbl_Bldg6[Approved],"&gt;0",tbl_Bldg6[Category],$G$8)</f>
        <v>0</v>
      </c>
      <c r="H14" s="171">
        <f>SUMIFS(tbl_Bldg6[Amount:],tbl_Bldg6[Category Transfer To:],B14,tbl_Bldg6[[Quarter  ]],$G$6,tbl_Bldg6[Approved],"&gt;0",tbl_Bldg6[Category],$H$8)-SUMIFS(tbl_Bldg6[Amount:],tbl_Bldg6[Category Transfer From:],B14,tbl_Bldg6[[Quarter  ]],$G$6,tbl_Bldg6[Approved],"&gt;0",tbl_Bldg6[Category],$H$8)</f>
        <v>0</v>
      </c>
      <c r="I14" s="170">
        <f>SUMIFS(tbl_Bldg6[Amount:],tbl_Bldg6[Category Transfer To:],B14,tbl_Bldg6[[Quarter  ]],$I$6,tbl_Bldg6[Approved],"&gt;0",tbl_Bldg6[Category],$I$8)-SUMIFS(tbl_Bldg6[Amount:],tbl_Bldg6[Category Transfer From:],B14,tbl_Bldg6[[Quarter  ]],$I$6,tbl_Bldg6[Approved],"&gt;0",tbl_Bldg6[Category],$I$8)</f>
        <v>0</v>
      </c>
      <c r="J14" s="171">
        <f>SUMIFS(tbl_Bldg6[Amount:],tbl_Bldg6[Category Transfer To:],B14,tbl_Bldg6[[Quarter  ]],$I$6,tbl_Bldg6[Approved],"&gt;0",tbl_Bldg6[Category],$J$8)-SUMIFS(tbl_Bldg6[Amount:],tbl_Bldg6[Category Transfer From:],B14,tbl_Bldg6[[Quarter  ]],$I$6,tbl_Bldg6[Approved],"&gt;0",tbl_Bldg6[Category],$J$8)</f>
        <v>0</v>
      </c>
      <c r="K14" s="172">
        <f>SUMIFS(tbl_Bldg6[Amount:],tbl_Bldg6[Category Transfer To:],B14,tbl_Bldg6[[Quarter  ]],$K$6,tbl_Bldg6[Approved],"&gt;0",tbl_Bldg6[Category],$K$8)-SUMIFS(tbl_Bldg6[Amount:],tbl_Bldg6[Category Transfer From:],B14,tbl_Bldg6[[Quarter  ]],$K$6,tbl_Bldg6[Approved],"&gt;0",tbl_Bldg6[Category],$K$8)</f>
        <v>0</v>
      </c>
      <c r="L14" s="170">
        <f>SUMIFS(tbl_Bldg6[Amount:],tbl_Bldg6[Category Transfer To:],B14,tbl_Bldg6[[Quarter  ]],$K$6,tbl_Bldg6[Approved],"&gt;0",tbl_Bldg6[Category],$L$8)-SUMIFS(tbl_Bldg6[Amount:],tbl_Bldg6[Category Transfer From:],B14,tbl_Bldg6[[Quarter  ]],$K$6,tbl_Bldg6[Approved],"&gt;0",tbl_Bldg6[Category],$L$8)</f>
        <v>0</v>
      </c>
      <c r="M14" s="82">
        <f t="shared" si="1"/>
        <v>0</v>
      </c>
      <c r="N14" s="115">
        <f t="shared" si="0"/>
        <v>0</v>
      </c>
    </row>
    <row r="15" spans="1:14" ht="15" customHeight="1" x14ac:dyDescent="0.3">
      <c r="A15" s="12"/>
      <c r="B15" s="9" t="s">
        <v>420</v>
      </c>
      <c r="C15" s="178">
        <f>BldgBudgets!M15</f>
        <v>0</v>
      </c>
      <c r="D15" s="179">
        <f>BldgBudgets!N15</f>
        <v>0</v>
      </c>
      <c r="E15" s="58">
        <f>SUMIFS(tbl_Bldg6[Amount:],tbl_Bldg6[Category Transfer To:],B15,tbl_Bldg6[[Quarter  ]],$E$6,tbl_Bldg6[Approved],"&gt;0",tbl_Bldg6[Category],$E$8)-SUMIFS(tbl_Bldg6[Amount:],tbl_Bldg6[Category Transfer From:],B15,tbl_Bldg6[[Quarter  ]],$E$6,tbl_Bldg6[Approved],"&gt;0",tbl_Bldg6[Category],$E$8)</f>
        <v>0</v>
      </c>
      <c r="F15" s="59">
        <f>SUMIFS(tbl_Bldg6[Amount:],tbl_Bldg6[Category Transfer To:],B15,tbl_Bldg6[[Quarter  ]],$E$6,tbl_Bldg6[Approved],"&gt;0",tbl_Bldg6[Category],$F$8)-SUMIFS(tbl_Bldg6[Amount:],tbl_Bldg6[Category Transfer From:],B15,tbl_Bldg6[[Quarter  ]],$E$6,tbl_Bldg6[Approved],"&gt;0",tbl_Bldg6[Category],$F$8)</f>
        <v>0</v>
      </c>
      <c r="G15" s="58">
        <f>SUMIFS(tbl_Bldg6[Amount:],tbl_Bldg6[Category Transfer To:],B15,tbl_Bldg6[[Quarter  ]],$G$6,tbl_Bldg6[Approved],"&gt;0",tbl_Bldg6[Category],$G$8)-SUMIFS(tbl_Bldg6[Amount:],tbl_Bldg6[Category Transfer From:],B15,tbl_Bldg6[[Quarter  ]],$G$6,tbl_Bldg6[Approved],"&gt;0",tbl_Bldg6[Category],$G$8)</f>
        <v>0</v>
      </c>
      <c r="H15" s="59">
        <f>SUMIFS(tbl_Bldg6[Amount:],tbl_Bldg6[Category Transfer To:],B15,tbl_Bldg6[[Quarter  ]],$G$6,tbl_Bldg6[Approved],"&gt;0",tbl_Bldg6[Category],$H$8)-SUMIFS(tbl_Bldg6[Amount:],tbl_Bldg6[Category Transfer From:],B15,tbl_Bldg6[[Quarter  ]],$G$6,tbl_Bldg6[Approved],"&gt;0",tbl_Bldg6[Category],$H$8)</f>
        <v>0</v>
      </c>
      <c r="I15" s="58">
        <f>SUMIFS(tbl_Bldg6[Amount:],tbl_Bldg6[Category Transfer To:],B15,tbl_Bldg6[[Quarter  ]],$I$6,tbl_Bldg6[Approved],"&gt;0",tbl_Bldg6[Category],$I$8)-SUMIFS(tbl_Bldg6[Amount:],tbl_Bldg6[Category Transfer From:],B15,tbl_Bldg6[[Quarter  ]],$I$6,tbl_Bldg6[Approved],"&gt;0",tbl_Bldg6[Category],$I$8)</f>
        <v>0</v>
      </c>
      <c r="J15" s="59">
        <f>SUMIFS(tbl_Bldg6[Amount:],tbl_Bldg6[Category Transfer To:],B15,tbl_Bldg6[[Quarter  ]],$I$6,tbl_Bldg6[Approved],"&gt;0",tbl_Bldg6[Category],$J$8)-SUMIFS(tbl_Bldg6[Amount:],tbl_Bldg6[Category Transfer From:],B15,tbl_Bldg6[[Quarter  ]],$I$6,tbl_Bldg6[Approved],"&gt;0",tbl_Bldg6[Category],$J$8)</f>
        <v>0</v>
      </c>
      <c r="K15" s="58">
        <f>SUMIFS(tbl_Bldg6[Amount:],tbl_Bldg6[Category Transfer To:],B15,tbl_Bldg6[[Quarter  ]],$K$6,tbl_Bldg6[Approved],"&gt;0",tbl_Bldg6[Category],$K$8)-SUMIFS(tbl_Bldg6[Amount:],tbl_Bldg6[Category Transfer From:],B15,tbl_Bldg6[[Quarter  ]],$K$6,tbl_Bldg6[Approved],"&gt;0",tbl_Bldg6[Category],$K$8)</f>
        <v>0</v>
      </c>
      <c r="L15" s="59">
        <f>SUMIFS(tbl_Bldg6[Amount:],tbl_Bldg6[Category Transfer To:],B15,tbl_Bldg6[[Quarter  ]],$K$6,tbl_Bldg6[Approved],"&gt;0",tbl_Bldg6[Category],$L$8)-SUMIFS(tbl_Bldg6[Amount:],tbl_Bldg6[Category Transfer From:],B15,tbl_Bldg6[[Quarter  ]],$K$6,tbl_Bldg6[Approved],"&gt;0",tbl_Bldg6[Category],$L$8)</f>
        <v>0</v>
      </c>
      <c r="M15" s="167">
        <f t="shared" si="1"/>
        <v>0</v>
      </c>
      <c r="N15" s="111">
        <f t="shared" si="0"/>
        <v>0</v>
      </c>
    </row>
    <row r="16" spans="1:14" ht="15" customHeight="1" x14ac:dyDescent="0.3">
      <c r="A16" s="12"/>
      <c r="B16" s="9" t="s">
        <v>421</v>
      </c>
      <c r="C16" s="180">
        <f>BldgBudgets!M16</f>
        <v>0</v>
      </c>
      <c r="D16" s="181">
        <f>BldgBudgets!N16</f>
        <v>0</v>
      </c>
      <c r="E16" s="60">
        <f>SUMIFS(tbl_Bldg6[Amount:],tbl_Bldg6[Category Transfer To:],B16,tbl_Bldg6[[Quarter  ]],$E$6,tbl_Bldg6[Approved],"&gt;0",tbl_Bldg6[Category],$E$8)-SUMIFS(tbl_Bldg6[Amount:],tbl_Bldg6[Category Transfer From:],B16,tbl_Bldg6[[Quarter  ]],$E$6,tbl_Bldg6[Approved],"&gt;0",tbl_Bldg6[Category],$E$8)</f>
        <v>0</v>
      </c>
      <c r="F16" s="61">
        <f>SUMIFS(tbl_Bldg6[Amount:],tbl_Bldg6[Category Transfer To:],B16,tbl_Bldg6[[Quarter  ]],$E$6,tbl_Bldg6[Approved],"&gt;0",tbl_Bldg6[Category],$F$8)-SUMIFS(tbl_Bldg6[Amount:],tbl_Bldg6[Category Transfer From:],B16,tbl_Bldg6[[Quarter  ]],$E$6,tbl_Bldg6[Approved],"&gt;0",tbl_Bldg6[Category],$F$8)</f>
        <v>0</v>
      </c>
      <c r="G16" s="60">
        <f>SUMIFS(tbl_Bldg6[Amount:],tbl_Bldg6[Category Transfer To:],B16,tbl_Bldg6[[Quarter  ]],$G$6,tbl_Bldg6[Approved],"&gt;0",tbl_Bldg6[Category],$G$8)-SUMIFS(tbl_Bldg6[Amount:],tbl_Bldg6[Category Transfer From:],B16,tbl_Bldg6[[Quarter  ]],$G$6,tbl_Bldg6[Approved],"&gt;0",tbl_Bldg6[Category],$G$8)</f>
        <v>0</v>
      </c>
      <c r="H16" s="61">
        <f>SUMIFS(tbl_Bldg6[Amount:],tbl_Bldg6[Category Transfer To:],B16,tbl_Bldg6[[Quarter  ]],$G$6,tbl_Bldg6[Approved],"&gt;0",tbl_Bldg6[Category],$H$8)-SUMIFS(tbl_Bldg6[Amount:],tbl_Bldg6[Category Transfer From:],B16,tbl_Bldg6[[Quarter  ]],$G$6,tbl_Bldg6[Approved],"&gt;0",tbl_Bldg6[Category],$H$8)</f>
        <v>0</v>
      </c>
      <c r="I16" s="60">
        <f>SUMIFS(tbl_Bldg6[Amount:],tbl_Bldg6[Category Transfer To:],B16,tbl_Bldg6[[Quarter  ]],$I$6,tbl_Bldg6[Approved],"&gt;0",tbl_Bldg6[Category],$I$8)-SUMIFS(tbl_Bldg6[Amount:],tbl_Bldg6[Category Transfer From:],B16,tbl_Bldg6[[Quarter  ]],$I$6,tbl_Bldg6[Approved],"&gt;0",tbl_Bldg6[Category],$I$8)</f>
        <v>0</v>
      </c>
      <c r="J16" s="61">
        <f>SUMIFS(tbl_Bldg6[Amount:],tbl_Bldg6[Category Transfer To:],B16,tbl_Bldg6[[Quarter  ]],$I$6,tbl_Bldg6[Approved],"&gt;0",tbl_Bldg6[Category],$J$8)-SUMIFS(tbl_Bldg6[Amount:],tbl_Bldg6[Category Transfer From:],B16,tbl_Bldg6[[Quarter  ]],$I$6,tbl_Bldg6[Approved],"&gt;0",tbl_Bldg6[Category],$J$8)</f>
        <v>0</v>
      </c>
      <c r="K16" s="60">
        <f>SUMIFS(tbl_Bldg6[Amount:],tbl_Bldg6[Category Transfer To:],B16,tbl_Bldg6[[Quarter  ]],$K$6,tbl_Bldg6[Approved],"&gt;0",tbl_Bldg6[Category],$K$8)-SUMIFS(tbl_Bldg6[Amount:],tbl_Bldg6[Category Transfer From:],B16,tbl_Bldg6[[Quarter  ]],$K$6,tbl_Bldg6[Approved],"&gt;0",tbl_Bldg6[Category],$K$8)</f>
        <v>0</v>
      </c>
      <c r="L16" s="61">
        <f>SUMIFS(tbl_Bldg6[Amount:],tbl_Bldg6[Category Transfer To:],B16,tbl_Bldg6[[Quarter  ]],$K$6,tbl_Bldg6[Approved],"&gt;0",tbl_Bldg6[Category],$L$8)-SUMIFS(tbl_Bldg6[Amount:],tbl_Bldg6[Category Transfer From:],B16,tbl_Bldg6[[Quarter  ]],$K$6,tbl_Bldg6[Approved],"&gt;0",tbl_Bldg6[Category],$L$8)</f>
        <v>0</v>
      </c>
      <c r="M16" s="109">
        <f t="shared" si="1"/>
        <v>0</v>
      </c>
      <c r="N16" s="110">
        <f t="shared" si="0"/>
        <v>0</v>
      </c>
    </row>
    <row r="17" spans="1:14" ht="15" customHeight="1" x14ac:dyDescent="0.3">
      <c r="A17" s="12"/>
      <c r="B17" s="9" t="s">
        <v>422</v>
      </c>
      <c r="C17" s="180">
        <f>BldgBudgets!M17</f>
        <v>0</v>
      </c>
      <c r="D17" s="181">
        <f>BldgBudgets!N17</f>
        <v>0</v>
      </c>
      <c r="E17" s="60">
        <f>SUMIFS(tbl_Bldg6[Amount:],tbl_Bldg6[Category Transfer To:],B17,tbl_Bldg6[[Quarter  ]],$E$6,tbl_Bldg6[Approved],"&gt;0",tbl_Bldg6[Category],$E$8)-SUMIFS(tbl_Bldg6[Amount:],tbl_Bldg6[Category Transfer From:],B17,tbl_Bldg6[[Quarter  ]],$E$6,tbl_Bldg6[Approved],"&gt;0",tbl_Bldg6[Category],$E$8)</f>
        <v>0</v>
      </c>
      <c r="F17" s="61">
        <f>SUMIFS(tbl_Bldg6[Amount:],tbl_Bldg6[Category Transfer To:],B17,tbl_Bldg6[[Quarter  ]],$E$6,tbl_Bldg6[Approved],"&gt;0",tbl_Bldg6[Category],$F$8)-SUMIFS(tbl_Bldg6[Amount:],tbl_Bldg6[Category Transfer From:],B17,tbl_Bldg6[[Quarter  ]],$E$6,tbl_Bldg6[Approved],"&gt;0",tbl_Bldg6[Category],$F$8)</f>
        <v>0</v>
      </c>
      <c r="G17" s="60">
        <f>SUMIFS(tbl_Bldg6[Amount:],tbl_Bldg6[Category Transfer To:],B17,tbl_Bldg6[[Quarter  ]],$G$6,tbl_Bldg6[Approved],"&gt;0",tbl_Bldg6[Category],$G$8)-SUMIFS(tbl_Bldg6[Amount:],tbl_Bldg6[Category Transfer From:],B17,tbl_Bldg6[[Quarter  ]],$G$6,tbl_Bldg6[Approved],"&gt;0",tbl_Bldg6[Category],$G$8)</f>
        <v>0</v>
      </c>
      <c r="H17" s="61">
        <f>SUMIFS(tbl_Bldg6[Amount:],tbl_Bldg6[Category Transfer To:],B17,tbl_Bldg6[[Quarter  ]],$G$6,tbl_Bldg6[Approved],"&gt;0",tbl_Bldg6[Category],$H$8)-SUMIFS(tbl_Bldg6[Amount:],tbl_Bldg6[Category Transfer From:],B17,tbl_Bldg6[[Quarter  ]],$G$6,tbl_Bldg6[Approved],"&gt;0",tbl_Bldg6[Category],$H$8)</f>
        <v>0</v>
      </c>
      <c r="I17" s="60">
        <f>SUMIFS(tbl_Bldg6[Amount:],tbl_Bldg6[Category Transfer To:],B17,tbl_Bldg6[[Quarter  ]],$I$6,tbl_Bldg6[Approved],"&gt;0",tbl_Bldg6[Category],$I$8)-SUMIFS(tbl_Bldg6[Amount:],tbl_Bldg6[Category Transfer From:],B17,tbl_Bldg6[[Quarter  ]],$I$6,tbl_Bldg6[Approved],"&gt;0",tbl_Bldg6[Category],$I$8)</f>
        <v>0</v>
      </c>
      <c r="J17" s="61">
        <f>SUMIFS(tbl_Bldg6[Amount:],tbl_Bldg6[Category Transfer To:],B17,tbl_Bldg6[[Quarter  ]],$I$6,tbl_Bldg6[Approved],"&gt;0",tbl_Bldg6[Category],$J$8)-SUMIFS(tbl_Bldg6[Amount:],tbl_Bldg6[Category Transfer From:],B17,tbl_Bldg6[[Quarter  ]],$I$6,tbl_Bldg6[Approved],"&gt;0",tbl_Bldg6[Category],$J$8)</f>
        <v>0</v>
      </c>
      <c r="K17" s="60">
        <f>SUMIFS(tbl_Bldg6[Amount:],tbl_Bldg6[Category Transfer To:],B17,tbl_Bldg6[[Quarter  ]],$K$6,tbl_Bldg6[Approved],"&gt;0",tbl_Bldg6[Category],$K$8)-SUMIFS(tbl_Bldg6[Amount:],tbl_Bldg6[Category Transfer From:],B17,tbl_Bldg6[[Quarter  ]],$K$6,tbl_Bldg6[Approved],"&gt;0",tbl_Bldg6[Category],$K$8)</f>
        <v>0</v>
      </c>
      <c r="L17" s="61">
        <f>SUMIFS(tbl_Bldg6[Amount:],tbl_Bldg6[Category Transfer To:],B17,tbl_Bldg6[[Quarter  ]],$K$6,tbl_Bldg6[Approved],"&gt;0",tbl_Bldg6[Category],$L$8)-SUMIFS(tbl_Bldg6[Amount:],tbl_Bldg6[Category Transfer From:],B17,tbl_Bldg6[[Quarter  ]],$K$6,tbl_Bldg6[Approved],"&gt;0",tbl_Bldg6[Category],$L$8)</f>
        <v>0</v>
      </c>
      <c r="M17" s="109">
        <f t="shared" si="1"/>
        <v>0</v>
      </c>
      <c r="N17" s="110">
        <f t="shared" si="0"/>
        <v>0</v>
      </c>
    </row>
    <row r="18" spans="1:14" ht="15" customHeight="1" x14ac:dyDescent="0.3">
      <c r="A18" s="12"/>
      <c r="B18" s="9" t="s">
        <v>423</v>
      </c>
      <c r="C18" s="180">
        <f>BldgBudgets!M18</f>
        <v>0</v>
      </c>
      <c r="D18" s="181">
        <f>BldgBudgets!N18</f>
        <v>0</v>
      </c>
      <c r="E18" s="60">
        <f>SUMIFS(tbl_Bldg6[Amount:],tbl_Bldg6[Category Transfer To:],B18,tbl_Bldg6[[Quarter  ]],$E$6,tbl_Bldg6[Approved],"&gt;0",tbl_Bldg6[Category],$E$8)-SUMIFS(tbl_Bldg6[Amount:],tbl_Bldg6[Category Transfer From:],B18,tbl_Bldg6[[Quarter  ]],$E$6,tbl_Bldg6[Approved],"&gt;0",tbl_Bldg6[Category],$E$8)</f>
        <v>0</v>
      </c>
      <c r="F18" s="61">
        <f>SUMIFS(tbl_Bldg6[Amount:],tbl_Bldg6[Category Transfer To:],B18,tbl_Bldg6[[Quarter  ]],$E$6,tbl_Bldg6[Approved],"&gt;0",tbl_Bldg6[Category],$F$8)-SUMIFS(tbl_Bldg6[Amount:],tbl_Bldg6[Category Transfer From:],B18,tbl_Bldg6[[Quarter  ]],$E$6,tbl_Bldg6[Approved],"&gt;0",tbl_Bldg6[Category],$F$8)</f>
        <v>0</v>
      </c>
      <c r="G18" s="60">
        <f>SUMIFS(tbl_Bldg6[Amount:],tbl_Bldg6[Category Transfer To:],B18,tbl_Bldg6[[Quarter  ]],$G$6,tbl_Bldg6[Approved],"&gt;0",tbl_Bldg6[Category],$G$8)-SUMIFS(tbl_Bldg6[Amount:],tbl_Bldg6[Category Transfer From:],B18,tbl_Bldg6[[Quarter  ]],$G$6,tbl_Bldg6[Approved],"&gt;0",tbl_Bldg6[Category],$G$8)</f>
        <v>0</v>
      </c>
      <c r="H18" s="61">
        <f>SUMIFS(tbl_Bldg6[Amount:],tbl_Bldg6[Category Transfer To:],B18,tbl_Bldg6[[Quarter  ]],$G$6,tbl_Bldg6[Approved],"&gt;0",tbl_Bldg6[Category],$H$8)-SUMIFS(tbl_Bldg6[Amount:],tbl_Bldg6[Category Transfer From:],B18,tbl_Bldg6[[Quarter  ]],$G$6,tbl_Bldg6[Approved],"&gt;0",tbl_Bldg6[Category],$H$8)</f>
        <v>0</v>
      </c>
      <c r="I18" s="60">
        <f>SUMIFS(tbl_Bldg6[Amount:],tbl_Bldg6[Category Transfer To:],B18,tbl_Bldg6[[Quarter  ]],$I$6,tbl_Bldg6[Approved],"&gt;0",tbl_Bldg6[Category],$I$8)-SUMIFS(tbl_Bldg6[Amount:],tbl_Bldg6[Category Transfer From:],B18,tbl_Bldg6[[Quarter  ]],$I$6,tbl_Bldg6[Approved],"&gt;0",tbl_Bldg6[Category],$I$8)</f>
        <v>0</v>
      </c>
      <c r="J18" s="61">
        <f>SUMIFS(tbl_Bldg6[Amount:],tbl_Bldg6[Category Transfer To:],B18,tbl_Bldg6[[Quarter  ]],$I$6,tbl_Bldg6[Approved],"&gt;0",tbl_Bldg6[Category],$J$8)-SUMIFS(tbl_Bldg6[Amount:],tbl_Bldg6[Category Transfer From:],B18,tbl_Bldg6[[Quarter  ]],$I$6,tbl_Bldg6[Approved],"&gt;0",tbl_Bldg6[Category],$J$8)</f>
        <v>0</v>
      </c>
      <c r="K18" s="60">
        <f>SUMIFS(tbl_Bldg6[Amount:],tbl_Bldg6[Category Transfer To:],B18,tbl_Bldg6[[Quarter  ]],$K$6,tbl_Bldg6[Approved],"&gt;0",tbl_Bldg6[Category],$K$8)-SUMIFS(tbl_Bldg6[Amount:],tbl_Bldg6[Category Transfer From:],B18,tbl_Bldg6[[Quarter  ]],$K$6,tbl_Bldg6[Approved],"&gt;0",tbl_Bldg6[Category],$K$8)</f>
        <v>0</v>
      </c>
      <c r="L18" s="61">
        <f>SUMIFS(tbl_Bldg6[Amount:],tbl_Bldg6[Category Transfer To:],B18,tbl_Bldg6[[Quarter  ]],$K$6,tbl_Bldg6[Approved],"&gt;0",tbl_Bldg6[Category],$L$8)-SUMIFS(tbl_Bldg6[Amount:],tbl_Bldg6[Category Transfer From:],B18,tbl_Bldg6[[Quarter  ]],$K$6,tbl_Bldg6[Approved],"&gt;0",tbl_Bldg6[Category],$L$8)</f>
        <v>0</v>
      </c>
      <c r="M18" s="109">
        <f t="shared" si="1"/>
        <v>0</v>
      </c>
      <c r="N18" s="110">
        <f t="shared" si="0"/>
        <v>0</v>
      </c>
    </row>
    <row r="19" spans="1:14" ht="15" customHeight="1" x14ac:dyDescent="0.3">
      <c r="A19" s="13"/>
      <c r="B19" s="16" t="s">
        <v>434</v>
      </c>
      <c r="C19" s="200">
        <f>BldgBudgets!M19</f>
        <v>0</v>
      </c>
      <c r="D19" s="201">
        <f>BldgBudgets!N19</f>
        <v>0</v>
      </c>
      <c r="E19" s="173">
        <f>SUMIFS(tbl_Bldg6[Amount:],tbl_Bldg6[Category Transfer To:],B19,tbl_Bldg6[[Quarter  ]],$E$6,tbl_Bldg6[Approved],"&gt;0",tbl_Bldg6[Category],$E$8)-SUMIFS(tbl_Bldg6[Amount:],tbl_Bldg6[Category Transfer From:],B19,tbl_Bldg6[[Quarter  ]],$E$6,tbl_Bldg6[Approved],"&gt;0",tbl_Bldg6[Category],$E$8)</f>
        <v>0</v>
      </c>
      <c r="F19" s="174">
        <f>SUMIFS(tbl_Bldg6[Amount:],tbl_Bldg6[Category Transfer To:],B19,tbl_Bldg6[[Quarter  ]],$E$6,tbl_Bldg6[Approved],"&gt;0",tbl_Bldg6[Category],$F$8)-SUMIFS(tbl_Bldg6[Amount:],tbl_Bldg6[Category Transfer From:],B19,tbl_Bldg6[[Quarter  ]],$E$6,tbl_Bldg6[Approved],"&gt;0",tbl_Bldg6[Category],$F$8)</f>
        <v>0</v>
      </c>
      <c r="G19" s="173">
        <f>SUMIFS(tbl_Bldg6[Amount:],tbl_Bldg6[Category Transfer To:],B19,tbl_Bldg6[[Quarter  ]],$G$6,tbl_Bldg6[Approved],"&gt;0",tbl_Bldg6[Category],$G$8)-SUMIFS(tbl_Bldg6[Amount:],tbl_Bldg6[Category Transfer From:],B19,tbl_Bldg6[[Quarter  ]],$G$6,tbl_Bldg6[Approved],"&gt;0",tbl_Bldg6[Category],$G$8)</f>
        <v>0</v>
      </c>
      <c r="H19" s="174">
        <f>SUMIFS(tbl_Bldg6[Amount:],tbl_Bldg6[Category Transfer To:],B19,tbl_Bldg6[[Quarter  ]],$G$6,tbl_Bldg6[Approved],"&gt;0",tbl_Bldg6[Category],$H$8)-SUMIFS(tbl_Bldg6[Amount:],tbl_Bldg6[Category Transfer From:],B19,tbl_Bldg6[[Quarter  ]],$G$6,tbl_Bldg6[Approved],"&gt;0",tbl_Bldg6[Category],$H$8)</f>
        <v>0</v>
      </c>
      <c r="I19" s="173">
        <f>SUMIFS(tbl_Bldg6[Amount:],tbl_Bldg6[Category Transfer To:],B19,tbl_Bldg6[[Quarter  ]],$I$6,tbl_Bldg6[Approved],"&gt;0",tbl_Bldg6[Category],$I$8)-SUMIFS(tbl_Bldg6[Amount:],tbl_Bldg6[Category Transfer From:],B19,tbl_Bldg6[[Quarter  ]],$I$6,tbl_Bldg6[Approved],"&gt;0",tbl_Bldg6[Category],$I$8)</f>
        <v>0</v>
      </c>
      <c r="J19" s="174">
        <f>SUMIFS(tbl_Bldg6[Amount:],tbl_Bldg6[Category Transfer To:],B19,tbl_Bldg6[[Quarter  ]],$I$6,tbl_Bldg6[Approved],"&gt;0",tbl_Bldg6[Category],$J$8)-SUMIFS(tbl_Bldg6[Amount:],tbl_Bldg6[Category Transfer From:],B19,tbl_Bldg6[[Quarter  ]],$I$6,tbl_Bldg6[Approved],"&gt;0",tbl_Bldg6[Category],$J$8)</f>
        <v>0</v>
      </c>
      <c r="K19" s="173">
        <f>SUMIFS(tbl_Bldg6[Amount:],tbl_Bldg6[Category Transfer To:],B19,tbl_Bldg6[[Quarter  ]],$K$6,tbl_Bldg6[Approved],"&gt;0",tbl_Bldg6[Category],$K$8)-SUMIFS(tbl_Bldg6[Amount:],tbl_Bldg6[Category Transfer From:],B19,tbl_Bldg6[[Quarter  ]],$K$6,tbl_Bldg6[Approved],"&gt;0",tbl_Bldg6[Category],$K$8)</f>
        <v>0</v>
      </c>
      <c r="L19" s="174">
        <f>SUMIFS(tbl_Bldg6[Amount:],tbl_Bldg6[Category Transfer To:],B19,tbl_Bldg6[[Quarter  ]],$K$6,tbl_Bldg6[Approved],"&gt;0",tbl_Bldg6[Category],$L$8)-SUMIFS(tbl_Bldg6[Amount:],tbl_Bldg6[Category Transfer From:],B19,tbl_Bldg6[[Quarter  ]],$K$6,tbl_Bldg6[Approved],"&gt;0",tbl_Bldg6[Category],$L$8)</f>
        <v>0</v>
      </c>
      <c r="M19" s="82">
        <f t="shared" si="1"/>
        <v>0</v>
      </c>
      <c r="N19" s="115">
        <f t="shared" si="0"/>
        <v>0</v>
      </c>
    </row>
    <row r="20" spans="1:14" ht="15" customHeight="1" x14ac:dyDescent="0.3">
      <c r="A20" s="12"/>
      <c r="B20" s="9" t="s">
        <v>424</v>
      </c>
      <c r="C20" s="178">
        <f>BldgBudgets!M20</f>
        <v>0</v>
      </c>
      <c r="D20" s="179">
        <f>BldgBudgets!N20</f>
        <v>0</v>
      </c>
      <c r="E20" s="58">
        <f>SUMIFS(tbl_Bldg6[Amount:],tbl_Bldg6[Category Transfer To:],B20,tbl_Bldg6[[Quarter  ]],$E$6,tbl_Bldg6[Approved],"&gt;0",tbl_Bldg6[Category],$E$8)-SUMIFS(tbl_Bldg6[Amount:],tbl_Bldg6[Category Transfer From:],B20,tbl_Bldg6[[Quarter  ]],$E$6,tbl_Bldg6[Approved],"&gt;0",tbl_Bldg6[Category],$E$8)</f>
        <v>0</v>
      </c>
      <c r="F20" s="59">
        <f>SUMIFS(tbl_Bldg6[Amount:],tbl_Bldg6[Category Transfer To:],B20,tbl_Bldg6[[Quarter  ]],$E$6,tbl_Bldg6[Approved],"&gt;0",tbl_Bldg6[Category],$F$8)-SUMIFS(tbl_Bldg6[Amount:],tbl_Bldg6[Category Transfer From:],B20,tbl_Bldg6[[Quarter  ]],$E$6,tbl_Bldg6[Approved],"&gt;0",tbl_Bldg6[Category],$F$8)</f>
        <v>0</v>
      </c>
      <c r="G20" s="58">
        <f>SUMIFS(tbl_Bldg6[Amount:],tbl_Bldg6[Category Transfer To:],B20,tbl_Bldg6[[Quarter  ]],$G$6,tbl_Bldg6[Approved],"&gt;0",tbl_Bldg6[Category],$G$8)-SUMIFS(tbl_Bldg6[Amount:],tbl_Bldg6[Category Transfer From:],B20,tbl_Bldg6[[Quarter  ]],$G$6,tbl_Bldg6[Approved],"&gt;0",tbl_Bldg6[Category],$G$8)</f>
        <v>0</v>
      </c>
      <c r="H20" s="59">
        <f>SUMIFS(tbl_Bldg6[Amount:],tbl_Bldg6[Category Transfer To:],B20,tbl_Bldg6[[Quarter  ]],$G$6,tbl_Bldg6[Approved],"&gt;0",tbl_Bldg6[Category],$H$8)-SUMIFS(tbl_Bldg6[Amount:],tbl_Bldg6[Category Transfer From:],B20,tbl_Bldg6[[Quarter  ]],$G$6,tbl_Bldg6[Approved],"&gt;0",tbl_Bldg6[Category],$H$8)</f>
        <v>0</v>
      </c>
      <c r="I20" s="58">
        <f>SUMIFS(tbl_Bldg6[Amount:],tbl_Bldg6[Category Transfer To:],B20,tbl_Bldg6[[Quarter  ]],$I$6,tbl_Bldg6[Approved],"&gt;0",tbl_Bldg6[Category],$I$8)-SUMIFS(tbl_Bldg6[Amount:],tbl_Bldg6[Category Transfer From:],B20,tbl_Bldg6[[Quarter  ]],$I$6,tbl_Bldg6[Approved],"&gt;0",tbl_Bldg6[Category],$I$8)</f>
        <v>0</v>
      </c>
      <c r="J20" s="59">
        <f>SUMIFS(tbl_Bldg6[Amount:],tbl_Bldg6[Category Transfer To:],B20,tbl_Bldg6[[Quarter  ]],$I$6,tbl_Bldg6[Approved],"&gt;0",tbl_Bldg6[Category],$J$8)-SUMIFS(tbl_Bldg6[Amount:],tbl_Bldg6[Category Transfer From:],B20,tbl_Bldg6[[Quarter  ]],$I$6,tbl_Bldg6[Approved],"&gt;0",tbl_Bldg6[Category],$J$8)</f>
        <v>0</v>
      </c>
      <c r="K20" s="58">
        <f>SUMIFS(tbl_Bldg6[Amount:],tbl_Bldg6[Category Transfer To:],B20,tbl_Bldg6[[Quarter  ]],$K$6,tbl_Bldg6[Approved],"&gt;0",tbl_Bldg6[Category],$K$8)-SUMIFS(tbl_Bldg6[Amount:],tbl_Bldg6[Category Transfer From:],B20,tbl_Bldg6[[Quarter  ]],$K$6,tbl_Bldg6[Approved],"&gt;0",tbl_Bldg6[Category],$K$8)</f>
        <v>0</v>
      </c>
      <c r="L20" s="59">
        <f>SUMIFS(tbl_Bldg6[Amount:],tbl_Bldg6[Category Transfer To:],B20,tbl_Bldg6[[Quarter  ]],$K$6,tbl_Bldg6[Approved],"&gt;0",tbl_Bldg6[Category],$L$8)-SUMIFS(tbl_Bldg6[Amount:],tbl_Bldg6[Category Transfer From:],B20,tbl_Bldg6[[Quarter  ]],$K$6,tbl_Bldg6[Approved],"&gt;0",tbl_Bldg6[Category],$L$8)</f>
        <v>0</v>
      </c>
      <c r="M20" s="167">
        <f t="shared" si="1"/>
        <v>0</v>
      </c>
      <c r="N20" s="86">
        <f t="shared" si="0"/>
        <v>0</v>
      </c>
    </row>
    <row r="21" spans="1:14" ht="15" customHeight="1" x14ac:dyDescent="0.3">
      <c r="A21" s="12"/>
      <c r="B21" s="9" t="s">
        <v>425</v>
      </c>
      <c r="C21" s="180">
        <f>BldgBudgets!M21</f>
        <v>0</v>
      </c>
      <c r="D21" s="181">
        <f>BldgBudgets!N21</f>
        <v>0</v>
      </c>
      <c r="E21" s="60">
        <f>SUMIFS(tbl_Bldg6[Amount:],tbl_Bldg6[Category Transfer To:],B21,tbl_Bldg6[[Quarter  ]],$E$6,tbl_Bldg6[Approved],"&gt;0",tbl_Bldg6[Category],$E$8)-SUMIFS(tbl_Bldg6[Amount:],tbl_Bldg6[Category Transfer From:],B21,tbl_Bldg6[[Quarter  ]],$E$6,tbl_Bldg6[Approved],"&gt;0",tbl_Bldg6[Category],$E$8)</f>
        <v>0</v>
      </c>
      <c r="F21" s="61">
        <f>SUMIFS(tbl_Bldg6[Amount:],tbl_Bldg6[Category Transfer To:],B21,tbl_Bldg6[[Quarter  ]],$E$6,tbl_Bldg6[Approved],"&gt;0",tbl_Bldg6[Category],$F$8)-SUMIFS(tbl_Bldg6[Amount:],tbl_Bldg6[Category Transfer From:],B21,tbl_Bldg6[[Quarter  ]],$E$6,tbl_Bldg6[Approved],"&gt;0",tbl_Bldg6[Category],$F$8)</f>
        <v>0</v>
      </c>
      <c r="G21" s="60">
        <f>SUMIFS(tbl_Bldg6[Amount:],tbl_Bldg6[Category Transfer To:],B21,tbl_Bldg6[[Quarter  ]],$G$6,tbl_Bldg6[Approved],"&gt;0",tbl_Bldg6[Category],$G$8)-SUMIFS(tbl_Bldg6[Amount:],tbl_Bldg6[Category Transfer From:],B21,tbl_Bldg6[[Quarter  ]],$G$6,tbl_Bldg6[Approved],"&gt;0",tbl_Bldg6[Category],$G$8)</f>
        <v>0</v>
      </c>
      <c r="H21" s="61">
        <f>SUMIFS(tbl_Bldg6[Amount:],tbl_Bldg6[Category Transfer To:],B21,tbl_Bldg6[[Quarter  ]],$G$6,tbl_Bldg6[Approved],"&gt;0",tbl_Bldg6[Category],$H$8)-SUMIFS(tbl_Bldg6[Amount:],tbl_Bldg6[Category Transfer From:],B21,tbl_Bldg6[[Quarter  ]],$G$6,tbl_Bldg6[Approved],"&gt;0",tbl_Bldg6[Category],$H$8)</f>
        <v>0</v>
      </c>
      <c r="I21" s="60">
        <f>SUMIFS(tbl_Bldg6[Amount:],tbl_Bldg6[Category Transfer To:],B21,tbl_Bldg6[[Quarter  ]],$I$6,tbl_Bldg6[Approved],"&gt;0",tbl_Bldg6[Category],$I$8)-SUMIFS(tbl_Bldg6[Amount:],tbl_Bldg6[Category Transfer From:],B21,tbl_Bldg6[[Quarter  ]],$I$6,tbl_Bldg6[Approved],"&gt;0",tbl_Bldg6[Category],$I$8)</f>
        <v>0</v>
      </c>
      <c r="J21" s="61">
        <f>SUMIFS(tbl_Bldg6[Amount:],tbl_Bldg6[Category Transfer To:],B21,tbl_Bldg6[[Quarter  ]],$I$6,tbl_Bldg6[Approved],"&gt;0",tbl_Bldg6[Category],$J$8)-SUMIFS(tbl_Bldg6[Amount:],tbl_Bldg6[Category Transfer From:],B21,tbl_Bldg6[[Quarter  ]],$I$6,tbl_Bldg6[Approved],"&gt;0",tbl_Bldg6[Category],$J$8)</f>
        <v>0</v>
      </c>
      <c r="K21" s="60">
        <f>SUMIFS(tbl_Bldg6[Amount:],tbl_Bldg6[Category Transfer To:],B21,tbl_Bldg6[[Quarter  ]],$K$6,tbl_Bldg6[Approved],"&gt;0",tbl_Bldg6[Category],$K$8)-SUMIFS(tbl_Bldg6[Amount:],tbl_Bldg6[Category Transfer From:],B21,tbl_Bldg6[[Quarter  ]],$K$6,tbl_Bldg6[Approved],"&gt;0",tbl_Bldg6[Category],$K$8)</f>
        <v>0</v>
      </c>
      <c r="L21" s="61">
        <f>SUMIFS(tbl_Bldg6[Amount:],tbl_Bldg6[Category Transfer To:],B21,tbl_Bldg6[[Quarter  ]],$K$6,tbl_Bldg6[Approved],"&gt;0",tbl_Bldg6[Category],$L$8)-SUMIFS(tbl_Bldg6[Amount:],tbl_Bldg6[Category Transfer From:],B21,tbl_Bldg6[[Quarter  ]],$K$6,tbl_Bldg6[Approved],"&gt;0",tbl_Bldg6[Category],$L$8)</f>
        <v>0</v>
      </c>
      <c r="M21" s="109">
        <f t="shared" si="1"/>
        <v>0</v>
      </c>
      <c r="N21" s="110">
        <f t="shared" si="0"/>
        <v>0</v>
      </c>
    </row>
    <row r="22" spans="1:14" ht="15" customHeight="1" x14ac:dyDescent="0.3">
      <c r="A22" s="32"/>
      <c r="B22" s="16" t="s">
        <v>426</v>
      </c>
      <c r="C22" s="177">
        <f>BldgBudgets!M22</f>
        <v>0</v>
      </c>
      <c r="D22" s="187"/>
      <c r="E22" s="108">
        <f>SUMIFS(tbl_Bldg6[Amount:],tbl_Bldg6[Category Transfer To:],B22,tbl_Bldg6[[Quarter  ]],$E$6,tbl_Bldg6[Approved],"&gt;0",tbl_Bldg6[Category],$E$8)-SUMIFS(tbl_Bldg6[Amount:],tbl_Bldg6[Category Transfer From:],B22,tbl_Bldg6[[Quarter  ]],$E$6,tbl_Bldg6[Approved],"&gt;0",tbl_Bldg6[Category],$E$8)</f>
        <v>0</v>
      </c>
      <c r="F22" s="107"/>
      <c r="G22" s="108">
        <f>SUMIFS(tbl_Bldg6[Amount:],tbl_Bldg6[Category Transfer To:],B22,tbl_Bldg6[[Quarter  ]],$G$6,tbl_Bldg6[Approved],"&gt;0",tbl_Bldg6[Category],$G$8)-SUMIFS(tbl_Bldg6[Amount:],tbl_Bldg6[Category Transfer From:],B22,tbl_Bldg6[[Quarter  ]],$G$6,tbl_Bldg6[Approved],"&gt;0",tbl_Bldg6[Category],$G$8)</f>
        <v>0</v>
      </c>
      <c r="H22" s="107"/>
      <c r="I22" s="108">
        <f>SUMIFS(tbl_Bldg6[Amount:],tbl_Bldg6[Category Transfer To:],B22,tbl_Bldg6[[Quarter  ]],$I$6,tbl_Bldg6[Approved],"&gt;0",tbl_Bldg6[Category],$I$8)-SUMIFS(tbl_Bldg6[Amount:],tbl_Bldg6[Category Transfer From:],B22,tbl_Bldg6[[Quarter  ]],$I$6,tbl_Bldg6[Approved],"&gt;0",tbl_Bldg6[Category],$I$8)</f>
        <v>0</v>
      </c>
      <c r="J22" s="107"/>
      <c r="K22" s="108">
        <f>SUMIFS(tbl_Bldg6[Amount:],tbl_Bldg6[Category Transfer To:],B22,tbl_Bldg6[[Quarter  ]],$K$6,tbl_Bldg6[Approved],"&gt;0",tbl_Bldg6[Category],$K$8)-SUMIFS(tbl_Bldg6[Amount:],tbl_Bldg6[Category Transfer From:],B22,tbl_Bldg6[[Quarter  ]],$K$6,tbl_Bldg6[Approved],"&gt;0",tbl_Bldg6[Category],$K$8)</f>
        <v>0</v>
      </c>
      <c r="L22" s="107"/>
      <c r="M22" s="114">
        <f t="shared" si="1"/>
        <v>0</v>
      </c>
      <c r="N22" s="107"/>
    </row>
    <row r="23" spans="1:14" ht="15" customHeight="1" x14ac:dyDescent="0.3">
      <c r="A23" s="12"/>
      <c r="B23" s="9" t="s">
        <v>427</v>
      </c>
      <c r="C23" s="175">
        <f>BldgBudgets!M23</f>
        <v>0</v>
      </c>
      <c r="D23" s="190"/>
      <c r="E23" s="64">
        <f>SUMIFS(tbl_Bldg6[Amount:],tbl_Bldg6[Category Transfer To:],B23,tbl_Bldg6[[Quarter  ]],$E$6,tbl_Bldg6[Approved],"&gt;0",tbl_Bldg6[Category],$E$8)-SUMIFS(tbl_Bldg6[Amount:],tbl_Bldg6[Category Transfer From:],B23,tbl_Bldg6[[Quarter  ]],$E$6,tbl_Bldg6[Approved],"&gt;0",tbl_Bldg6[Category],$E$8)</f>
        <v>0</v>
      </c>
      <c r="F23" s="52"/>
      <c r="G23" s="64">
        <f>SUMIFS(tbl_Bldg6[Amount:],tbl_Bldg6[Category Transfer To:],B23,tbl_Bldg6[[Quarter  ]],$G$6,tbl_Bldg6[Approved],"&gt;0",tbl_Bldg6[Category],$G$8)-SUMIFS(tbl_Bldg6[Amount:],tbl_Bldg6[Category Transfer From:],B23,tbl_Bldg6[[Quarter  ]],$G$6,tbl_Bldg6[Approved],"&gt;0",tbl_Bldg6[Category],$G$8)</f>
        <v>0</v>
      </c>
      <c r="H23" s="52"/>
      <c r="I23" s="64">
        <f>SUMIFS(tbl_Bldg6[Amount:],tbl_Bldg6[Category Transfer To:],B23,tbl_Bldg6[[Quarter  ]],$I$6,tbl_Bldg6[Approved],"&gt;0",tbl_Bldg6[Category],$I$8)-SUMIFS(tbl_Bldg6[Amount:],tbl_Bldg6[Category Transfer From:],B23,tbl_Bldg6[[Quarter  ]],$I$6,tbl_Bldg6[Approved],"&gt;0",tbl_Bldg6[Category],$I$8)</f>
        <v>0</v>
      </c>
      <c r="J23" s="52"/>
      <c r="K23" s="64">
        <f>SUMIFS(tbl_Bldg6[Amount:],tbl_Bldg6[Category Transfer To:],B23,tbl_Bldg6[[Quarter  ]],$K$6,tbl_Bldg6[Approved],"&gt;0",tbl_Bldg6[Category],$K$8)-SUMIFS(tbl_Bldg6[Amount:],tbl_Bldg6[Category Transfer From:],B23,tbl_Bldg6[[Quarter  ]],$K$6,tbl_Bldg6[Approved],"&gt;0",tbl_Bldg6[Category],$K$8)</f>
        <v>0</v>
      </c>
      <c r="L23" s="52"/>
      <c r="M23" s="113">
        <f t="shared" si="1"/>
        <v>0</v>
      </c>
      <c r="N23" s="52"/>
    </row>
    <row r="24" spans="1:14" ht="15" customHeight="1" x14ac:dyDescent="0.3">
      <c r="A24" s="12"/>
      <c r="B24" s="9" t="s">
        <v>428</v>
      </c>
      <c r="C24" s="176">
        <f>BldgBudgets!M24</f>
        <v>0</v>
      </c>
      <c r="D24" s="191"/>
      <c r="E24" s="65">
        <f>SUMIFS(tbl_Bldg6[Amount:],tbl_Bldg6[Category Transfer To:],B24,tbl_Bldg6[[Quarter  ]],$E$6,tbl_Bldg6[Approved],"&gt;0",tbl_Bldg6[Category],$E$8)-SUMIFS(tbl_Bldg6[Amount:],tbl_Bldg6[Category Transfer From:],B24,tbl_Bldg6[[Quarter  ]],$E$6,tbl_Bldg6[Approved],"&gt;0",tbl_Bldg6[Category],$E$8)</f>
        <v>0</v>
      </c>
      <c r="F24" s="53"/>
      <c r="G24" s="65">
        <f>SUMIFS(tbl_Bldg6[Amount:],tbl_Bldg6[Category Transfer To:],B24,tbl_Bldg6[[Quarter  ]],$G$6,tbl_Bldg6[Approved],"&gt;0",tbl_Bldg6[Category],$G$8)-SUMIFS(tbl_Bldg6[Amount:],tbl_Bldg6[Category Transfer From:],B24,tbl_Bldg6[[Quarter  ]],$G$6,tbl_Bldg6[Approved],"&gt;0",tbl_Bldg6[Category],$G$8)</f>
        <v>0</v>
      </c>
      <c r="H24" s="53"/>
      <c r="I24" s="65">
        <f>SUMIFS(tbl_Bldg6[Amount:],tbl_Bldg6[Category Transfer To:],B24,tbl_Bldg6[[Quarter  ]],$I$6,tbl_Bldg6[Approved],"&gt;0",tbl_Bldg6[Category],$I$8)-SUMIFS(tbl_Bldg6[Amount:],tbl_Bldg6[Category Transfer From:],B24,tbl_Bldg6[[Quarter  ]],$I$6,tbl_Bldg6[Approved],"&gt;0",tbl_Bldg6[Category],$I$8)</f>
        <v>0</v>
      </c>
      <c r="J24" s="53"/>
      <c r="K24" s="65">
        <f>SUMIFS(tbl_Bldg6[Amount:],tbl_Bldg6[Category Transfer To:],B24,tbl_Bldg6[[Quarter  ]],$K$6,tbl_Bldg6[Approved],"&gt;0",tbl_Bldg6[Category],$K$8)-SUMIFS(tbl_Bldg6[Amount:],tbl_Bldg6[Category Transfer From:],B24,tbl_Bldg6[[Quarter  ]],$K$6,tbl_Bldg6[Approved],"&gt;0",tbl_Bldg6[Category],$K$8)</f>
        <v>0</v>
      </c>
      <c r="L24" s="53"/>
      <c r="M24" s="109">
        <f t="shared" si="1"/>
        <v>0</v>
      </c>
      <c r="N24" s="106"/>
    </row>
    <row r="25" spans="1:14" ht="15" customHeight="1" x14ac:dyDescent="0.3">
      <c r="A25" s="32"/>
      <c r="B25" s="16" t="s">
        <v>429</v>
      </c>
      <c r="C25" s="177">
        <f>BldgBudgets!M25</f>
        <v>0</v>
      </c>
      <c r="D25" s="187"/>
      <c r="E25" s="108">
        <f>SUMIFS(tbl_Bldg6[Amount:],tbl_Bldg6[Category Transfer To:],B25,tbl_Bldg6[[Quarter  ]],$E$6,tbl_Bldg6[Approved],"&gt;0",tbl_Bldg6[Category],$E$8)-SUMIFS(tbl_Bldg6[Amount:],tbl_Bldg6[Category Transfer From:],B25,tbl_Bldg6[[Quarter  ]],$E$6,tbl_Bldg6[Approved],"&gt;0",tbl_Bldg6[Category],$E$8)</f>
        <v>0</v>
      </c>
      <c r="F25" s="107"/>
      <c r="G25" s="108">
        <f>SUMIFS(tbl_Bldg6[Amount:],tbl_Bldg6[Category Transfer To:],B25,tbl_Bldg6[[Quarter  ]],$G$6,tbl_Bldg6[Approved],"&gt;0",tbl_Bldg6[Category],$G$8)-SUMIFS(tbl_Bldg6[Amount:],tbl_Bldg6[Category Transfer From:],B25,tbl_Bldg6[[Quarter  ]],$G$6,tbl_Bldg6[Approved],"&gt;0",tbl_Bldg6[Category],$G$8)</f>
        <v>0</v>
      </c>
      <c r="H25" s="107"/>
      <c r="I25" s="108">
        <f>SUMIFS(tbl_Bldg6[Amount:],tbl_Bldg6[Category Transfer To:],B25,tbl_Bldg6[[Quarter  ]],$I$6,tbl_Bldg6[Approved],"&gt;0",tbl_Bldg6[Category],$I$8)-SUMIFS(tbl_Bldg6[Amount:],tbl_Bldg6[Category Transfer From:],B25,tbl_Bldg6[[Quarter  ]],$I$6,tbl_Bldg6[Approved],"&gt;0",tbl_Bldg6[Category],$I$8)</f>
        <v>0</v>
      </c>
      <c r="J25" s="107"/>
      <c r="K25" s="108">
        <f>SUMIFS(tbl_Bldg6[Amount:],tbl_Bldg6[Category Transfer To:],B25,tbl_Bldg6[[Quarter  ]],$K$6,tbl_Bldg6[Approved],"&gt;0",tbl_Bldg6[Category],$K$8)-SUMIFS(tbl_Bldg6[Amount:],tbl_Bldg6[Category Transfer From:],B25,tbl_Bldg6[[Quarter  ]],$K$6,tbl_Bldg6[Approved],"&gt;0",tbl_Bldg6[Category],$K$8)</f>
        <v>0</v>
      </c>
      <c r="L25" s="107"/>
      <c r="M25" s="114">
        <f t="shared" si="1"/>
        <v>0</v>
      </c>
      <c r="N25" s="107"/>
    </row>
    <row r="26" spans="1:14" ht="15" customHeight="1" x14ac:dyDescent="0.3">
      <c r="A26" s="12"/>
      <c r="B26" s="9" t="s">
        <v>430</v>
      </c>
      <c r="C26" s="205">
        <f>BldgBudgets!M26</f>
        <v>0</v>
      </c>
      <c r="D26" s="191"/>
      <c r="E26" s="66">
        <f>SUMIFS(tbl_Bldg6[Amount:],tbl_Bldg6[Category Transfer To:],B26,tbl_Bldg6[[Quarter  ]],$E$6,tbl_Bldg6[Approved],"&gt;0",tbl_Bldg6[Category],$E$8)-SUMIFS(tbl_Bldg6[Amount:],tbl_Bldg6[Category Transfer From:],B26,tbl_Bldg6[[Quarter  ]],$E$6,tbl_Bldg6[Approved],"&gt;0",tbl_Bldg6[Category],$E$8)</f>
        <v>0</v>
      </c>
      <c r="F26" s="53"/>
      <c r="G26" s="66">
        <f>SUMIFS(tbl_Bldg6[Amount:],tbl_Bldg6[Category Transfer To:],B26,tbl_Bldg6[[Quarter  ]],$G$6,tbl_Bldg6[Approved],"&gt;0",tbl_Bldg6[Category],$G$8)-SUMIFS(tbl_Bldg6[Amount:],tbl_Bldg6[Category Transfer From:],B26,tbl_Bldg6[[Quarter  ]],$G$6,tbl_Bldg6[Approved],"&gt;0",tbl_Bldg6[Category],$G$8)</f>
        <v>0</v>
      </c>
      <c r="H26" s="53"/>
      <c r="I26" s="66">
        <f>SUMIFS(tbl_Bldg6[Amount:],tbl_Bldg6[Category Transfer To:],B26,tbl_Bldg6[[Quarter  ]],$I$6,tbl_Bldg6[Approved],"&gt;0",tbl_Bldg6[Category],$I$8)-SUMIFS(tbl_Bldg6[Amount:],tbl_Bldg6[Category Transfer From:],B26,tbl_Bldg6[[Quarter  ]],$I$6,tbl_Bldg6[Approved],"&gt;0",tbl_Bldg6[Category],$I$8)</f>
        <v>0</v>
      </c>
      <c r="J26" s="53"/>
      <c r="K26" s="66">
        <f>SUMIFS(tbl_Bldg6[Amount:],tbl_Bldg6[Category Transfer To:],B26,tbl_Bldg6[[Quarter  ]],$K$6,tbl_Bldg6[Approved],"&gt;0",tbl_Bldg6[Category],$K$8)-SUMIFS(tbl_Bldg6[Amount:],tbl_Bldg6[Category Transfer From:],B26,tbl_Bldg6[[Quarter  ]],$K$6,tbl_Bldg6[Approved],"&gt;0",tbl_Bldg6[Category],$K$8)</f>
        <v>0</v>
      </c>
      <c r="L26" s="53"/>
      <c r="M26" s="113">
        <f t="shared" si="1"/>
        <v>0</v>
      </c>
      <c r="N26" s="53"/>
    </row>
    <row r="27" spans="1:14" ht="15" customHeight="1" x14ac:dyDescent="0.3">
      <c r="A27" s="12"/>
      <c r="B27" s="9" t="s">
        <v>431</v>
      </c>
      <c r="C27" s="226">
        <f>BldgBudgets!M27</f>
        <v>0</v>
      </c>
      <c r="D27" s="191"/>
      <c r="E27" s="67">
        <f>SUMIFS(tbl_Bldg6[Amount:],tbl_Bldg6[Category Transfer To:],B27,tbl_Bldg6[[Quarter  ]],$E$6,tbl_Bldg6[Approved],"&gt;0",tbl_Bldg6[Category],$E$8)-SUMIFS(tbl_Bldg6[Amount:],tbl_Bldg6[Category Transfer From:],B27,tbl_Bldg6[[Quarter  ]],$E$6,tbl_Bldg6[Approved],"&gt;0",tbl_Bldg6[Category],$E$8)</f>
        <v>0</v>
      </c>
      <c r="F27" s="53"/>
      <c r="G27" s="66">
        <f>SUMIFS(tbl_Bldg6[Amount:],tbl_Bldg6[Category Transfer To:],B27,tbl_Bldg6[[Quarter  ]],$G$6,tbl_Bldg6[Approved],"&gt;0",tbl_Bldg6[Category],$G$8)-SUMIFS(tbl_Bldg6[Amount:],tbl_Bldg6[Category Transfer From:],B27,tbl_Bldg6[[Quarter  ]],$G$6,tbl_Bldg6[Approved],"&gt;0",tbl_Bldg6[Category],$G$8)</f>
        <v>0</v>
      </c>
      <c r="H27" s="53"/>
      <c r="I27" s="67">
        <f>SUMIFS(tbl_Bldg6[Amount:],tbl_Bldg6[Category Transfer To:],B27,tbl_Bldg6[[Quarter  ]],$I$6,tbl_Bldg6[Approved],"&gt;0",tbl_Bldg6[Category],$I$8)-SUMIFS(tbl_Bldg6[Amount:],tbl_Bldg6[Category Transfer From:],B27,tbl_Bldg6[[Quarter  ]],$I$6,tbl_Bldg6[Approved],"&gt;0",tbl_Bldg6[Category],$I$8)</f>
        <v>0</v>
      </c>
      <c r="J27" s="53"/>
      <c r="K27" s="67">
        <f>SUMIFS(tbl_Bldg6[Amount:],tbl_Bldg6[Category Transfer To:],B27,tbl_Bldg6[[Quarter  ]],$K$6,tbl_Bldg6[Approved],"&gt;0",tbl_Bldg6[Category],$K$8)-SUMIFS(tbl_Bldg6[Amount:],tbl_Bldg6[Category Transfer From:],B27,tbl_Bldg6[[Quarter  ]],$K$6,tbl_Bldg6[Approved],"&gt;0",tbl_Bldg6[Category],$K$8)</f>
        <v>0</v>
      </c>
      <c r="L27" s="53"/>
      <c r="M27" s="109">
        <f t="shared" si="1"/>
        <v>0</v>
      </c>
      <c r="N27" s="106"/>
    </row>
    <row r="28" spans="1:14" ht="15" customHeight="1" x14ac:dyDescent="0.3">
      <c r="A28" s="32"/>
      <c r="B28" s="16" t="s">
        <v>432</v>
      </c>
      <c r="C28" s="177">
        <f>BldgBudgets!M28</f>
        <v>0</v>
      </c>
      <c r="D28" s="191"/>
      <c r="E28" s="104">
        <f>SUMIFS(tbl_Bldg6[Amount:],tbl_Bldg6[Category Transfer To:],B28,tbl_Bldg6[[Quarter  ]],$E$6,tbl_Bldg6[Approved],"&gt;0",tbl_Bldg6[Category],$E$8)-SUMIFS(tbl_Bldg6[Amount:],tbl_Bldg6[Category Transfer From:],B28,tbl_Bldg6[[Quarter  ]],$E$6,tbl_Bldg6[Approved],"&gt;0",tbl_Bldg6[Category],$E$8)</f>
        <v>0</v>
      </c>
      <c r="F28" s="78"/>
      <c r="G28" s="105">
        <f>SUMIFS(tbl_Bldg6[Amount:],tbl_Bldg6[Category Transfer To:],B28,tbl_Bldg6[[Quarter  ]],$G$6,tbl_Bldg6[Approved],"&gt;0",tbl_Bldg6[Category],$G$8)-SUMIFS(tbl_Bldg6[Amount:],tbl_Bldg6[Category Transfer From:],B28,tbl_Bldg6[[Quarter  ]],$G$6,tbl_Bldg6[Approved],"&gt;0",tbl_Bldg6[Category],$G$8)</f>
        <v>0</v>
      </c>
      <c r="H28" s="78"/>
      <c r="I28" s="105">
        <f>SUMIFS(tbl_Bldg6[Amount:],tbl_Bldg6[Category Transfer To:],B28,tbl_Bldg6[[Quarter  ]],$I$6,tbl_Bldg6[Approved],"&gt;0",tbl_Bldg6[Category],$I$8)-SUMIFS(tbl_Bldg6[Amount:],tbl_Bldg6[Category Transfer From:],B28,tbl_Bldg6[[Quarter  ]],$I$6,tbl_Bldg6[Approved],"&gt;0",tbl_Bldg6[Category],$I$8)</f>
        <v>0</v>
      </c>
      <c r="J28" s="78"/>
      <c r="K28" s="105">
        <f>SUMIFS(tbl_Bldg6[Amount:],tbl_Bldg6[Category Transfer To:],B28,tbl_Bldg6[[Quarter  ]],$K$6,tbl_Bldg6[Approved],"&gt;0",tbl_Bldg6[Category],$K$8)-SUMIFS(tbl_Bldg6[Amount:],tbl_Bldg6[Category Transfer From:],B28,tbl_Bldg6[[Quarter  ]],$K$6,tbl_Bldg6[Approved],"&gt;0",tbl_Bldg6[Category],$K$8)</f>
        <v>0</v>
      </c>
      <c r="L28" s="53"/>
      <c r="M28" s="82">
        <f t="shared" si="1"/>
        <v>0</v>
      </c>
      <c r="N28" s="53"/>
    </row>
    <row r="29" spans="1:14" ht="15" customHeight="1" thickBot="1" x14ac:dyDescent="0.35">
      <c r="A29" s="72">
        <v>6</v>
      </c>
      <c r="B29" s="30" t="s">
        <v>47</v>
      </c>
      <c r="C29" s="209">
        <f>SUM(C9:D28)</f>
        <v>0</v>
      </c>
      <c r="D29" s="193"/>
      <c r="E29" s="85">
        <f>SUM(E9:F14)+SUM(E15:F19)+SUM(E20:F22)+SUM(E23:F25)+SUM(E26:F28)</f>
        <v>0</v>
      </c>
      <c r="F29" s="71"/>
      <c r="G29" s="85">
        <f>SUM(G9:H14)+SUM(G15:H19)+SUM(G20:H22)+SUM(G23:H25)+SUM(G26:H28)</f>
        <v>0</v>
      </c>
      <c r="H29" s="71"/>
      <c r="I29" s="85">
        <f>SUM(I9:J14)+SUM(I15:J19)+SUM(I20:J22)+SUM(I23:J25)+SUM(I26:J28)</f>
        <v>0</v>
      </c>
      <c r="J29" s="71"/>
      <c r="K29" s="85">
        <f>SUM(K9:L14)+SUM(K15:L19)+SUM(K20:L22)+SUM(K23:L25)+SUM(K26:L28)</f>
        <v>0</v>
      </c>
      <c r="L29" s="71"/>
      <c r="M29" s="116">
        <f>SUM(M9:N14)+SUM(M15:N19)+SUM(M20:N22)+SUM(M23:M28)</f>
        <v>0</v>
      </c>
      <c r="N29" s="71"/>
    </row>
    <row r="30" spans="1:14" ht="15" customHeight="1" thickTop="1" x14ac:dyDescent="0.3">
      <c r="A30" s="15">
        <v>7</v>
      </c>
      <c r="B30" s="516" t="s">
        <v>46</v>
      </c>
      <c r="C30" s="518">
        <f>C3</f>
        <v>0</v>
      </c>
      <c r="D30" s="191"/>
      <c r="E30" s="512">
        <v>0</v>
      </c>
      <c r="F30" s="53"/>
      <c r="G30" s="510">
        <v>0</v>
      </c>
      <c r="H30" s="53"/>
      <c r="I30" s="512">
        <v>0</v>
      </c>
      <c r="J30" s="53"/>
      <c r="K30" s="512">
        <v>0</v>
      </c>
      <c r="L30" s="53"/>
      <c r="M30" s="508">
        <v>0</v>
      </c>
      <c r="N30" s="53"/>
    </row>
    <row r="31" spans="1:14" ht="15" customHeight="1" thickBot="1" x14ac:dyDescent="0.35">
      <c r="A31" s="14">
        <v>8</v>
      </c>
      <c r="B31" s="517"/>
      <c r="C31" s="519"/>
      <c r="D31" s="194"/>
      <c r="E31" s="513"/>
      <c r="F31" s="54"/>
      <c r="G31" s="511"/>
      <c r="H31" s="54"/>
      <c r="I31" s="513"/>
      <c r="J31" s="54"/>
      <c r="K31" s="513"/>
      <c r="L31" s="54"/>
      <c r="M31" s="509"/>
      <c r="N31" s="54"/>
    </row>
    <row r="32" spans="1:14" ht="15" customHeight="1" thickTop="1" thickBot="1" x14ac:dyDescent="0.35">
      <c r="A32" s="14">
        <v>9</v>
      </c>
      <c r="B32" s="30" t="s">
        <v>443</v>
      </c>
      <c r="C32" s="212">
        <f t="shared" ref="C32" si="2">C29-C30</f>
        <v>0</v>
      </c>
      <c r="D32" s="213"/>
      <c r="E32" s="214">
        <f>E29-E30</f>
        <v>0</v>
      </c>
      <c r="F32" s="215"/>
      <c r="G32" s="214">
        <f>G29-G30</f>
        <v>0</v>
      </c>
      <c r="H32" s="215"/>
      <c r="I32" s="214">
        <f>I29-I30</f>
        <v>0</v>
      </c>
      <c r="J32" s="215"/>
      <c r="K32" s="214">
        <f>K29-K30</f>
        <v>0</v>
      </c>
      <c r="L32" s="215"/>
      <c r="M32" s="216">
        <f>M29-M30</f>
        <v>0</v>
      </c>
      <c r="N32" s="215"/>
    </row>
    <row r="33" spans="1:14" ht="12.6" thickTop="1" x14ac:dyDescent="0.25">
      <c r="A33" s="4"/>
      <c r="B33" s="4"/>
      <c r="C33" s="4"/>
      <c r="D33" s="4"/>
      <c r="J33" s="5"/>
      <c r="K33" s="3"/>
    </row>
    <row r="34" spans="1:14" ht="12" x14ac:dyDescent="0.25">
      <c r="A34" s="4"/>
      <c r="B34" s="4"/>
      <c r="C34" s="4"/>
      <c r="D34" s="4"/>
    </row>
    <row r="35" spans="1:14" ht="12" x14ac:dyDescent="0.25">
      <c r="A35" s="4"/>
      <c r="B35" s="4"/>
      <c r="C35" s="4"/>
      <c r="D35" s="4"/>
    </row>
    <row r="36" spans="1:14" ht="12" x14ac:dyDescent="0.25">
      <c r="A36" s="4"/>
      <c r="B36" s="4"/>
      <c r="C36" s="4"/>
      <c r="D36" s="4"/>
      <c r="I36" s="4"/>
    </row>
    <row r="37" spans="1:14" x14ac:dyDescent="0.2">
      <c r="I37" s="3"/>
    </row>
    <row r="38" spans="1:14" x14ac:dyDescent="0.2">
      <c r="I38" s="3"/>
    </row>
    <row r="39" spans="1:14" x14ac:dyDescent="0.2">
      <c r="I39" s="3"/>
    </row>
    <row r="42" spans="1:14" ht="12" x14ac:dyDescent="0.25">
      <c r="N42" s="4"/>
    </row>
  </sheetData>
  <mergeCells count="33">
    <mergeCell ref="C1:F1"/>
    <mergeCell ref="G1:L1"/>
    <mergeCell ref="G2:L2"/>
    <mergeCell ref="M2:N2"/>
    <mergeCell ref="G3:L3"/>
    <mergeCell ref="M5:N5"/>
    <mergeCell ref="A6:B6"/>
    <mergeCell ref="C6:D6"/>
    <mergeCell ref="E6:F6"/>
    <mergeCell ref="G6:H6"/>
    <mergeCell ref="I6:J6"/>
    <mergeCell ref="K6:L6"/>
    <mergeCell ref="M6:N6"/>
    <mergeCell ref="C5:D5"/>
    <mergeCell ref="E5:F5"/>
    <mergeCell ref="G5:H5"/>
    <mergeCell ref="I5:J5"/>
    <mergeCell ref="K5:L5"/>
    <mergeCell ref="M7:N7"/>
    <mergeCell ref="A8:B8"/>
    <mergeCell ref="B30:B31"/>
    <mergeCell ref="C30:C31"/>
    <mergeCell ref="E30:E31"/>
    <mergeCell ref="G30:G31"/>
    <mergeCell ref="I30:I31"/>
    <mergeCell ref="K30:K31"/>
    <mergeCell ref="M30:M31"/>
    <mergeCell ref="A7:B7"/>
    <mergeCell ref="C7:D7"/>
    <mergeCell ref="E7:F7"/>
    <mergeCell ref="G7:H7"/>
    <mergeCell ref="I7:J7"/>
    <mergeCell ref="K7:L7"/>
  </mergeCells>
  <conditionalFormatting sqref="E32">
    <cfRule type="cellIs" dxfId="34" priority="30" operator="notEqual">
      <formula>0</formula>
    </cfRule>
  </conditionalFormatting>
  <conditionalFormatting sqref="G32">
    <cfRule type="cellIs" dxfId="33" priority="29" operator="notEqual">
      <formula>0</formula>
    </cfRule>
  </conditionalFormatting>
  <conditionalFormatting sqref="I32">
    <cfRule type="cellIs" dxfId="32" priority="28" operator="notEqual">
      <formula>0</formula>
    </cfRule>
  </conditionalFormatting>
  <conditionalFormatting sqref="K32">
    <cfRule type="cellIs" dxfId="31" priority="27" operator="notEqual">
      <formula>0</formula>
    </cfRule>
  </conditionalFormatting>
  <conditionalFormatting sqref="C3">
    <cfRule type="cellIs" dxfId="30" priority="26" operator="notEqual">
      <formula>$C$30</formula>
    </cfRule>
  </conditionalFormatting>
  <conditionalFormatting sqref="C3">
    <cfRule type="cellIs" dxfId="29" priority="25" operator="notEqual">
      <formula>$C$30</formula>
    </cfRule>
  </conditionalFormatting>
  <conditionalFormatting sqref="C3">
    <cfRule type="cellIs" dxfId="28" priority="24" operator="notEqual">
      <formula>$C$30</formula>
    </cfRule>
  </conditionalFormatting>
  <conditionalFormatting sqref="D14">
    <cfRule type="cellIs" dxfId="27" priority="20" operator="greaterThan">
      <formula>0</formula>
    </cfRule>
  </conditionalFormatting>
  <conditionalFormatting sqref="D14">
    <cfRule type="cellIs" dxfId="26" priority="19" operator="greaterThan">
      <formula>0</formula>
    </cfRule>
  </conditionalFormatting>
  <conditionalFormatting sqref="C30:C31">
    <cfRule type="cellIs" dxfId="25" priority="21" operator="greaterThan">
      <formula>$C$3</formula>
    </cfRule>
  </conditionalFormatting>
  <conditionalFormatting sqref="C29">
    <cfRule type="cellIs" dxfId="24" priority="22" operator="notEqual">
      <formula>$C$2</formula>
    </cfRule>
    <cfRule type="cellIs" dxfId="23" priority="23" operator="greaterThan">
      <formula>$C$2+$C$3</formula>
    </cfRule>
  </conditionalFormatting>
  <conditionalFormatting sqref="C27">
    <cfRule type="cellIs" dxfId="22" priority="18" operator="greaterThan">
      <formula>0</formula>
    </cfRule>
  </conditionalFormatting>
  <conditionalFormatting sqref="C27">
    <cfRule type="cellIs" dxfId="21" priority="17" operator="greaterThan">
      <formula>0</formula>
    </cfRule>
  </conditionalFormatting>
  <conditionalFormatting sqref="C26">
    <cfRule type="cellIs" dxfId="20" priority="16" operator="greaterThan">
      <formula>$C$2*0.08-$C$27-$C$28</formula>
    </cfRule>
  </conditionalFormatting>
  <conditionalFormatting sqref="C28">
    <cfRule type="cellIs" dxfId="19" priority="15" operator="greaterThan">
      <formula>$C$2*$N$3</formula>
    </cfRule>
  </conditionalFormatting>
  <conditionalFormatting sqref="C2">
    <cfRule type="cellIs" dxfId="18" priority="14" operator="notEqual">
      <formula>$C$29</formula>
    </cfRule>
  </conditionalFormatting>
  <conditionalFormatting sqref="M32">
    <cfRule type="cellIs" dxfId="17" priority="13" operator="notEqual">
      <formula>$C$32</formula>
    </cfRule>
  </conditionalFormatting>
  <conditionalFormatting sqref="E26:E27">
    <cfRule type="expression" dxfId="16" priority="9">
      <formula>($E$26+$E$27+$E$28)&gt;$E$29*0.08</formula>
    </cfRule>
  </conditionalFormatting>
  <conditionalFormatting sqref="G26:G27">
    <cfRule type="expression" dxfId="15" priority="8">
      <formula>($E$26+$E$27+$E$28+$G$26+$G$27+$G$28)&gt;($E$29+$G$29)*0.08</formula>
    </cfRule>
  </conditionalFormatting>
  <conditionalFormatting sqref="I26:I27">
    <cfRule type="expression" dxfId="14" priority="7">
      <formula>($E$26+$E$27+$E$28+$G$26+$G$27+$G$28+$I$26+$I$27+$I$28)&gt;($E$29+$G$29+$I$29)*0.08</formula>
    </cfRule>
  </conditionalFormatting>
  <conditionalFormatting sqref="E14:L14">
    <cfRule type="cellIs" dxfId="13" priority="6" operator="greaterThan">
      <formula>0</formula>
    </cfRule>
  </conditionalFormatting>
  <conditionalFormatting sqref="E27 G27 I27">
    <cfRule type="cellIs" dxfId="12" priority="5" operator="greaterThan">
      <formula>0</formula>
    </cfRule>
  </conditionalFormatting>
  <conditionalFormatting sqref="K26:K27">
    <cfRule type="expression" dxfId="11" priority="4">
      <formula>SUM($M$26:$M$28)&gt;$C$29*0.08</formula>
    </cfRule>
  </conditionalFormatting>
  <conditionalFormatting sqref="K27">
    <cfRule type="expression" dxfId="10" priority="2">
      <formula>($E$26+$E$27+$E$28+$G$26+$G$27+$G$28+$I$26+$I$27+$I$28+$K$26+$K$27+$K$28)&gt;($E$29+$G$29+$I$29+$K$29)*0.08</formula>
    </cfRule>
    <cfRule type="cellIs" dxfId="9" priority="3" operator="greaterThan">
      <formula>0</formula>
    </cfRule>
  </conditionalFormatting>
  <conditionalFormatting sqref="K26">
    <cfRule type="expression" dxfId="8" priority="1">
      <formula>($E$26+$E$27+$E$28+$G$26+$G$27+$G$28+$I$26+$I$27+$I$28+$K$26+$K$27+$K$28)&gt;($E$29+$G$29+$I$29+$K$29)*0.08</formula>
    </cfRule>
  </conditionalFormatting>
  <conditionalFormatting sqref="E28">
    <cfRule type="cellIs" dxfId="7" priority="10" operator="greaterThan">
      <formula>ROUND($N$3*(SUM(E$9:F$27)),2)</formula>
    </cfRule>
  </conditionalFormatting>
  <conditionalFormatting sqref="G28">
    <cfRule type="cellIs" dxfId="6" priority="11" operator="greaterThan">
      <formula>ROUND($N$3*(SUM(E$9:H$27)),2)</formula>
    </cfRule>
  </conditionalFormatting>
  <conditionalFormatting sqref="K28 I28">
    <cfRule type="cellIs" dxfId="5" priority="12" operator="greaterThan">
      <formula>ROUND($N$3*(SUM(E$9:J$27)),2)</formula>
    </cfRule>
  </conditionalFormatting>
  <dataValidations count="1">
    <dataValidation type="decimal" operator="lessThanOrEqual" allowBlank="1" showInputMessage="1" showErrorMessage="1" error="Cannot exceed the Admin Cost rate limitation of 8 percent." sqref="N3" xr:uid="{33994E8F-7C08-472B-A968-3A06E4ADACBD}">
      <formula1>0.08</formula1>
    </dataValidation>
  </dataValidations>
  <pageMargins left="0.7" right="0.7" top="0.75" bottom="0.75" header="0.3" footer="0.3"/>
  <ignoredErrors>
    <ignoredError sqref="E9:L32"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346"/>
  <sheetViews>
    <sheetView workbookViewId="0">
      <pane ySplit="6" topLeftCell="A7" activePane="bottomLeft" state="frozen"/>
      <selection pane="bottomLeft" activeCell="A7" sqref="A7"/>
    </sheetView>
  </sheetViews>
  <sheetFormatPr defaultColWidth="8.88671875" defaultRowHeight="13.8" x14ac:dyDescent="0.3"/>
  <cols>
    <col min="1" max="1" width="6.5546875" style="145" customWidth="1"/>
    <col min="2" max="2" width="33.44140625" style="145" bestFit="1" customWidth="1"/>
    <col min="3" max="3" width="33.44140625" style="145" customWidth="1"/>
    <col min="4" max="4" width="13.44140625" style="146" customWidth="1"/>
    <col min="5" max="14" width="8.88671875" style="131"/>
    <col min="15" max="16384" width="8.88671875" style="132"/>
  </cols>
  <sheetData>
    <row r="1" spans="1:15" x14ac:dyDescent="0.3">
      <c r="A1" s="538" t="s">
        <v>465</v>
      </c>
      <c r="B1" s="538"/>
      <c r="C1" s="538"/>
      <c r="D1" s="538"/>
    </row>
    <row r="2" spans="1:15" x14ac:dyDescent="0.3">
      <c r="A2" s="538" t="s">
        <v>466</v>
      </c>
      <c r="B2" s="538"/>
      <c r="C2" s="538"/>
      <c r="D2" s="538"/>
    </row>
    <row r="3" spans="1:15" s="136" customFormat="1" x14ac:dyDescent="0.3">
      <c r="A3" s="133"/>
      <c r="B3" s="133"/>
      <c r="C3" s="133"/>
      <c r="D3" s="134" t="s">
        <v>76</v>
      </c>
      <c r="E3" s="135"/>
      <c r="F3" s="135"/>
      <c r="G3" s="135"/>
      <c r="H3" s="135"/>
      <c r="I3" s="135"/>
      <c r="J3" s="135"/>
      <c r="K3" s="135"/>
      <c r="L3" s="135"/>
      <c r="M3" s="135"/>
      <c r="N3" s="135"/>
    </row>
    <row r="4" spans="1:15" s="136" customFormat="1" x14ac:dyDescent="0.3">
      <c r="A4" s="133"/>
      <c r="B4" s="133"/>
      <c r="C4" s="133"/>
      <c r="D4" s="134" t="s">
        <v>77</v>
      </c>
      <c r="E4" s="135"/>
      <c r="F4" s="135"/>
      <c r="G4" s="135"/>
      <c r="H4" s="135"/>
      <c r="I4" s="135"/>
      <c r="J4" s="135"/>
      <c r="K4" s="135"/>
      <c r="L4" s="135"/>
      <c r="M4" s="135"/>
      <c r="N4" s="135"/>
    </row>
    <row r="5" spans="1:15" s="136" customFormat="1" x14ac:dyDescent="0.3">
      <c r="A5" s="133"/>
      <c r="B5" s="133"/>
      <c r="C5" s="133"/>
      <c r="D5" s="134"/>
      <c r="E5" s="135"/>
      <c r="F5" s="135"/>
      <c r="G5" s="135"/>
      <c r="H5" s="135"/>
      <c r="I5" s="135"/>
      <c r="J5" s="135"/>
      <c r="K5" s="135"/>
      <c r="L5" s="135"/>
      <c r="M5" s="135"/>
      <c r="N5" s="135"/>
    </row>
    <row r="6" spans="1:15" s="136" customFormat="1" x14ac:dyDescent="0.3">
      <c r="A6" s="150" t="s">
        <v>78</v>
      </c>
      <c r="B6" s="137" t="s">
        <v>79</v>
      </c>
      <c r="C6" s="137" t="s">
        <v>444</v>
      </c>
      <c r="D6" s="134" t="s">
        <v>409</v>
      </c>
      <c r="E6" s="134" t="s">
        <v>407</v>
      </c>
      <c r="F6" s="135"/>
      <c r="G6" s="135"/>
      <c r="H6" s="135"/>
      <c r="I6" s="135"/>
      <c r="J6" s="135"/>
      <c r="K6" s="135"/>
      <c r="L6" s="135"/>
      <c r="M6" s="135"/>
      <c r="N6" s="135"/>
      <c r="O6" s="135"/>
    </row>
    <row r="7" spans="1:15" s="141" customFormat="1" ht="14.4" x14ac:dyDescent="0.3">
      <c r="A7" s="159"/>
      <c r="B7" s="159" t="s">
        <v>438</v>
      </c>
      <c r="C7" s="159" t="str">
        <f>IF(tbl_2020IDC[[#This Row],[Dist]]="","",IF(tbl_2020IDC[[#This Row],[Dist]]="0000","0000",CONCATENATE(tbl_2020IDC[[#This Row],[Dist]]," - ",tbl_2020IDC[[#This Row],[Name]])))</f>
        <v/>
      </c>
      <c r="D7" s="160"/>
      <c r="E7" s="139"/>
      <c r="F7" s="140"/>
      <c r="G7" s="140"/>
      <c r="H7" s="140"/>
      <c r="I7" s="140"/>
      <c r="J7" s="140"/>
      <c r="K7" s="140"/>
      <c r="L7" s="140"/>
      <c r="M7" s="140"/>
      <c r="N7" s="140"/>
      <c r="O7" s="140"/>
    </row>
    <row r="8" spans="1:15" s="141" customFormat="1" ht="14.4" x14ac:dyDescent="0.3">
      <c r="A8" s="149" t="s">
        <v>408</v>
      </c>
      <c r="B8" s="138" t="s">
        <v>438</v>
      </c>
      <c r="C8" s="138" t="str">
        <f>IF(tbl_2020IDC[[#This Row],[Dist]]="","",IF(tbl_2020IDC[[#This Row],[Dist]]="0000","0000",CONCATENATE(tbl_2020IDC[[#This Row],[Dist]]," - ",tbl_2020IDC[[#This Row],[Name]])))</f>
        <v>0000</v>
      </c>
      <c r="D8" s="139">
        <v>0</v>
      </c>
      <c r="E8" s="158"/>
      <c r="F8" s="140"/>
      <c r="G8" s="140"/>
      <c r="H8" s="140"/>
      <c r="I8" s="140"/>
      <c r="J8" s="140"/>
      <c r="K8" s="140"/>
      <c r="L8" s="140"/>
      <c r="M8" s="140"/>
      <c r="N8" s="140"/>
      <c r="O8" s="140"/>
    </row>
    <row r="9" spans="1:15" s="141" customFormat="1" ht="14.4" x14ac:dyDescent="0.3">
      <c r="A9" s="138" t="s">
        <v>80</v>
      </c>
      <c r="B9" s="138" t="s">
        <v>467</v>
      </c>
      <c r="C9" s="138" t="str">
        <f>IF(tbl_2020IDC[[#This Row],[Dist]]="","",IF(tbl_2020IDC[[#This Row],[Dist]]="0000","0000",CONCATENATE(tbl_2020IDC[[#This Row],[Dist]]," - ",tbl_2020IDC[[#This Row],[Name]])))</f>
        <v>0009 - AGWSR</v>
      </c>
      <c r="D9" s="139">
        <v>1.1599999999999999</v>
      </c>
      <c r="E9" s="139">
        <v>9.41</v>
      </c>
      <c r="F9" s="140"/>
      <c r="G9" s="140"/>
      <c r="H9" s="140"/>
      <c r="I9" s="140"/>
      <c r="J9" s="140"/>
      <c r="K9" s="140"/>
      <c r="L9" s="140"/>
      <c r="M9" s="140"/>
      <c r="N9" s="140"/>
      <c r="O9" s="140"/>
    </row>
    <row r="10" spans="1:15" s="141" customFormat="1" ht="14.4" x14ac:dyDescent="0.3">
      <c r="A10" s="138" t="s">
        <v>81</v>
      </c>
      <c r="B10" s="138" t="s">
        <v>468</v>
      </c>
      <c r="C10" s="138" t="str">
        <f>IF(tbl_2020IDC[[#This Row],[Dist]]="","",IF(tbl_2020IDC[[#This Row],[Dist]]="0000","0000",CONCATENATE(tbl_2020IDC[[#This Row],[Dist]]," - ",tbl_2020IDC[[#This Row],[Name]])))</f>
        <v>0018 - Adair-Casey</v>
      </c>
      <c r="D10" s="139">
        <v>2.87</v>
      </c>
      <c r="E10" s="139">
        <v>10.26</v>
      </c>
      <c r="F10" s="140"/>
      <c r="G10" s="140"/>
      <c r="H10" s="140"/>
      <c r="I10" s="140"/>
      <c r="J10" s="140"/>
      <c r="K10" s="140"/>
      <c r="L10" s="140"/>
      <c r="M10" s="140"/>
      <c r="N10" s="140"/>
      <c r="O10" s="140"/>
    </row>
    <row r="11" spans="1:15" s="141" customFormat="1" ht="14.4" x14ac:dyDescent="0.3">
      <c r="A11" s="138" t="s">
        <v>82</v>
      </c>
      <c r="B11" s="138" t="s">
        <v>469</v>
      </c>
      <c r="C11" s="138" t="str">
        <f>IF(tbl_2020IDC[[#This Row],[Dist]]="","",IF(tbl_2020IDC[[#This Row],[Dist]]="0000","0000",CONCATENATE(tbl_2020IDC[[#This Row],[Dist]]," - ",tbl_2020IDC[[#This Row],[Name]])))</f>
        <v>0027 - Adel DeSoto Minburn</v>
      </c>
      <c r="D11" s="139">
        <v>2.2999999999999998</v>
      </c>
      <c r="E11" s="139">
        <v>14.3</v>
      </c>
      <c r="F11" s="140"/>
      <c r="G11" s="140"/>
      <c r="H11" s="140"/>
      <c r="I11" s="140"/>
      <c r="J11" s="140"/>
      <c r="K11" s="140"/>
      <c r="L11" s="140"/>
      <c r="M11" s="140"/>
      <c r="N11" s="140"/>
      <c r="O11" s="140"/>
    </row>
    <row r="12" spans="1:15" s="141" customFormat="1" ht="14.4" x14ac:dyDescent="0.3">
      <c r="A12" s="138" t="s">
        <v>83</v>
      </c>
      <c r="B12" s="138" t="s">
        <v>470</v>
      </c>
      <c r="C12" s="138" t="str">
        <f>IF(tbl_2020IDC[[#This Row],[Dist]]="","",IF(tbl_2020IDC[[#This Row],[Dist]]="0000","0000",CONCATENATE(tbl_2020IDC[[#This Row],[Dist]]," - ",tbl_2020IDC[[#This Row],[Name]])))</f>
        <v>0063 - Akron Westfield</v>
      </c>
      <c r="D12" s="139">
        <v>2.08</v>
      </c>
      <c r="E12" s="139">
        <v>11.4</v>
      </c>
      <c r="F12" s="140"/>
      <c r="G12" s="140"/>
      <c r="H12" s="140"/>
      <c r="I12" s="140"/>
      <c r="J12" s="140"/>
      <c r="K12" s="140"/>
      <c r="L12" s="140"/>
      <c r="M12" s="140"/>
      <c r="N12" s="140"/>
      <c r="O12" s="140"/>
    </row>
    <row r="13" spans="1:15" s="141" customFormat="1" ht="14.4" x14ac:dyDescent="0.3">
      <c r="A13" s="138" t="s">
        <v>84</v>
      </c>
      <c r="B13" s="138" t="s">
        <v>471</v>
      </c>
      <c r="C13" s="138" t="str">
        <f>IF(tbl_2020IDC[[#This Row],[Dist]]="","",IF(tbl_2020IDC[[#This Row],[Dist]]="0000","0000",CONCATENATE(tbl_2020IDC[[#This Row],[Dist]]," - ",tbl_2020IDC[[#This Row],[Name]])))</f>
        <v>0072 - Albert City-Truesdale</v>
      </c>
      <c r="D13" s="139">
        <v>1.1000000000000001</v>
      </c>
      <c r="E13" s="139">
        <v>8.0500000000000007</v>
      </c>
      <c r="F13" s="140"/>
      <c r="G13" s="140"/>
      <c r="H13" s="140"/>
      <c r="I13" s="140"/>
      <c r="J13" s="140"/>
      <c r="K13" s="140"/>
      <c r="L13" s="140"/>
      <c r="M13" s="140"/>
      <c r="N13" s="140"/>
      <c r="O13" s="140"/>
    </row>
    <row r="14" spans="1:15" s="141" customFormat="1" ht="14.4" x14ac:dyDescent="0.3">
      <c r="A14" s="138" t="s">
        <v>85</v>
      </c>
      <c r="B14" s="138" t="s">
        <v>472</v>
      </c>
      <c r="C14" s="138" t="str">
        <f>IF(tbl_2020IDC[[#This Row],[Dist]]="","",IF(tbl_2020IDC[[#This Row],[Dist]]="0000","0000",CONCATENATE(tbl_2020IDC[[#This Row],[Dist]]," - ",tbl_2020IDC[[#This Row],[Name]])))</f>
        <v>0081 - Albia</v>
      </c>
      <c r="D14" s="139">
        <v>1.78</v>
      </c>
      <c r="E14" s="139">
        <v>10.6</v>
      </c>
      <c r="F14" s="140"/>
      <c r="G14" s="140"/>
      <c r="H14" s="140"/>
      <c r="I14" s="140"/>
      <c r="J14" s="140"/>
      <c r="K14" s="140"/>
      <c r="L14" s="140"/>
      <c r="M14" s="140"/>
      <c r="N14" s="140"/>
      <c r="O14" s="140"/>
    </row>
    <row r="15" spans="1:15" s="141" customFormat="1" ht="14.4" x14ac:dyDescent="0.3">
      <c r="A15" s="138" t="s">
        <v>86</v>
      </c>
      <c r="B15" s="138" t="s">
        <v>473</v>
      </c>
      <c r="C15" s="138" t="str">
        <f>IF(tbl_2020IDC[[#This Row],[Dist]]="","",IF(tbl_2020IDC[[#This Row],[Dist]]="0000","0000",CONCATENATE(tbl_2020IDC[[#This Row],[Dist]]," - ",tbl_2020IDC[[#This Row],[Name]])))</f>
        <v>0099 - Alburnett</v>
      </c>
      <c r="D15" s="139">
        <v>2.94</v>
      </c>
      <c r="E15" s="139">
        <v>14.48</v>
      </c>
      <c r="F15" s="140"/>
      <c r="G15" s="140"/>
      <c r="H15" s="140"/>
      <c r="I15" s="140"/>
      <c r="J15" s="140"/>
      <c r="K15" s="140"/>
      <c r="L15" s="140"/>
      <c r="M15" s="140"/>
      <c r="N15" s="140"/>
      <c r="O15" s="140"/>
    </row>
    <row r="16" spans="1:15" s="141" customFormat="1" ht="14.4" x14ac:dyDescent="0.3">
      <c r="A16" s="138" t="s">
        <v>87</v>
      </c>
      <c r="B16" s="138" t="s">
        <v>474</v>
      </c>
      <c r="C16" s="138" t="str">
        <f>IF(tbl_2020IDC[[#This Row],[Dist]]="","",IF(tbl_2020IDC[[#This Row],[Dist]]="0000","0000",CONCATENATE(tbl_2020IDC[[#This Row],[Dist]]," - ",tbl_2020IDC[[#This Row],[Name]])))</f>
        <v>0108 - Alden</v>
      </c>
      <c r="D16" s="139">
        <v>1.22</v>
      </c>
      <c r="E16" s="139">
        <v>8.6999999999999993</v>
      </c>
      <c r="F16" s="140"/>
      <c r="G16" s="140"/>
      <c r="H16" s="140"/>
      <c r="I16" s="140"/>
      <c r="J16" s="140"/>
      <c r="K16" s="140"/>
      <c r="L16" s="140"/>
      <c r="M16" s="140"/>
      <c r="N16" s="140"/>
      <c r="O16" s="140"/>
    </row>
    <row r="17" spans="1:15" s="141" customFormat="1" ht="14.4" x14ac:dyDescent="0.3">
      <c r="A17" s="138" t="s">
        <v>88</v>
      </c>
      <c r="B17" s="138" t="s">
        <v>475</v>
      </c>
      <c r="C17" s="138" t="str">
        <f>IF(tbl_2020IDC[[#This Row],[Dist]]="","",IF(tbl_2020IDC[[#This Row],[Dist]]="0000","0000",CONCATENATE(tbl_2020IDC[[#This Row],[Dist]]," - ",tbl_2020IDC[[#This Row],[Name]])))</f>
        <v>0126 - Algona</v>
      </c>
      <c r="D17" s="139">
        <v>2.2599999999999998</v>
      </c>
      <c r="E17" s="139">
        <v>13.44</v>
      </c>
      <c r="F17" s="140"/>
      <c r="G17" s="140"/>
      <c r="H17" s="140"/>
      <c r="I17" s="140"/>
      <c r="J17" s="140"/>
      <c r="K17" s="140"/>
      <c r="L17" s="140"/>
      <c r="M17" s="140"/>
      <c r="N17" s="140"/>
      <c r="O17" s="140"/>
    </row>
    <row r="18" spans="1:15" s="141" customFormat="1" ht="14.4" x14ac:dyDescent="0.3">
      <c r="A18" s="138" t="s">
        <v>89</v>
      </c>
      <c r="B18" s="138" t="s">
        <v>476</v>
      </c>
      <c r="C18" s="138" t="str">
        <f>IF(tbl_2020IDC[[#This Row],[Dist]]="","",IF(tbl_2020IDC[[#This Row],[Dist]]="0000","0000",CONCATENATE(tbl_2020IDC[[#This Row],[Dist]]," - ",tbl_2020IDC[[#This Row],[Name]])))</f>
        <v>0135 - Allamakee</v>
      </c>
      <c r="D18" s="139">
        <v>1.17</v>
      </c>
      <c r="E18" s="139">
        <v>10.119999999999999</v>
      </c>
      <c r="F18" s="140"/>
      <c r="G18" s="140"/>
      <c r="H18" s="140"/>
      <c r="I18" s="140"/>
      <c r="J18" s="140"/>
      <c r="K18" s="140"/>
      <c r="L18" s="140"/>
      <c r="M18" s="140"/>
      <c r="N18" s="140"/>
      <c r="O18" s="140"/>
    </row>
    <row r="19" spans="1:15" s="141" customFormat="1" ht="14.4" x14ac:dyDescent="0.3">
      <c r="A19" s="138" t="s">
        <v>90</v>
      </c>
      <c r="B19" s="138" t="s">
        <v>477</v>
      </c>
      <c r="C19" s="138" t="str">
        <f>IF(tbl_2020IDC[[#This Row],[Dist]]="","",IF(tbl_2020IDC[[#This Row],[Dist]]="0000","0000",CONCATENATE(tbl_2020IDC[[#This Row],[Dist]]," - ",tbl_2020IDC[[#This Row],[Name]])))</f>
        <v>0153 - North Butler</v>
      </c>
      <c r="D19" s="139">
        <v>0.87</v>
      </c>
      <c r="E19" s="139">
        <v>7.97</v>
      </c>
      <c r="F19" s="140"/>
      <c r="G19" s="140"/>
      <c r="H19" s="140"/>
      <c r="I19" s="140"/>
      <c r="J19" s="140"/>
      <c r="K19" s="140"/>
      <c r="L19" s="140"/>
      <c r="M19" s="140"/>
      <c r="N19" s="140"/>
      <c r="O19" s="140"/>
    </row>
    <row r="20" spans="1:15" s="141" customFormat="1" ht="14.4" x14ac:dyDescent="0.3">
      <c r="A20" s="138" t="s">
        <v>91</v>
      </c>
      <c r="B20" s="138" t="s">
        <v>478</v>
      </c>
      <c r="C20" s="138" t="str">
        <f>IF(tbl_2020IDC[[#This Row],[Dist]]="","",IF(tbl_2020IDC[[#This Row],[Dist]]="0000","0000",CONCATENATE(tbl_2020IDC[[#This Row],[Dist]]," - ",tbl_2020IDC[[#This Row],[Name]])))</f>
        <v>0171 - Alta-Aurelia</v>
      </c>
      <c r="D20" s="139">
        <v>1.1299999999999999</v>
      </c>
      <c r="E20" s="139">
        <v>9.18</v>
      </c>
      <c r="F20" s="140"/>
      <c r="G20" s="140"/>
      <c r="H20" s="140"/>
      <c r="I20" s="140"/>
      <c r="J20" s="140"/>
      <c r="K20" s="140"/>
      <c r="L20" s="140"/>
      <c r="M20" s="140"/>
      <c r="N20" s="140"/>
      <c r="O20" s="140"/>
    </row>
    <row r="21" spans="1:15" s="141" customFormat="1" ht="14.4" x14ac:dyDescent="0.3">
      <c r="A21" s="138" t="s">
        <v>92</v>
      </c>
      <c r="B21" s="138" t="s">
        <v>479</v>
      </c>
      <c r="C21" s="138" t="str">
        <f>IF(tbl_2020IDC[[#This Row],[Dist]]="","",IF(tbl_2020IDC[[#This Row],[Dist]]="0000","0000",CONCATENATE(tbl_2020IDC[[#This Row],[Dist]]," - ",tbl_2020IDC[[#This Row],[Name]])))</f>
        <v>0225 - Ames</v>
      </c>
      <c r="D21" s="139">
        <v>4.2699999999999996</v>
      </c>
      <c r="E21" s="139">
        <v>11.49</v>
      </c>
      <c r="F21" s="140"/>
      <c r="G21" s="140"/>
      <c r="H21" s="140"/>
      <c r="I21" s="140"/>
      <c r="J21" s="140"/>
      <c r="K21" s="140"/>
      <c r="L21" s="140"/>
      <c r="M21" s="140"/>
      <c r="N21" s="140"/>
      <c r="O21" s="140"/>
    </row>
    <row r="22" spans="1:15" s="141" customFormat="1" ht="14.4" x14ac:dyDescent="0.3">
      <c r="A22" s="138" t="s">
        <v>93</v>
      </c>
      <c r="B22" s="138" t="s">
        <v>480</v>
      </c>
      <c r="C22" s="138" t="str">
        <f>IF(tbl_2020IDC[[#This Row],[Dist]]="","",IF(tbl_2020IDC[[#This Row],[Dist]]="0000","0000",CONCATENATE(tbl_2020IDC[[#This Row],[Dist]]," - ",tbl_2020IDC[[#This Row],[Name]])))</f>
        <v>0234 - Anamosa</v>
      </c>
      <c r="D22" s="139">
        <v>1.49</v>
      </c>
      <c r="E22" s="139">
        <v>11.58</v>
      </c>
      <c r="F22" s="140"/>
      <c r="G22" s="140"/>
      <c r="H22" s="140"/>
      <c r="I22" s="140"/>
      <c r="J22" s="140"/>
      <c r="K22" s="140"/>
      <c r="L22" s="140"/>
      <c r="M22" s="140"/>
      <c r="N22" s="140"/>
      <c r="O22" s="140"/>
    </row>
    <row r="23" spans="1:15" s="141" customFormat="1" ht="14.4" x14ac:dyDescent="0.3">
      <c r="A23" s="138" t="s">
        <v>94</v>
      </c>
      <c r="B23" s="138" t="s">
        <v>481</v>
      </c>
      <c r="C23" s="138" t="str">
        <f>IF(tbl_2020IDC[[#This Row],[Dist]]="","",IF(tbl_2020IDC[[#This Row],[Dist]]="0000","0000",CONCATENATE(tbl_2020IDC[[#This Row],[Dist]]," - ",tbl_2020IDC[[#This Row],[Name]])))</f>
        <v>0243 - Andrew</v>
      </c>
      <c r="D23" s="139">
        <v>0.85</v>
      </c>
      <c r="E23" s="139">
        <v>5.65</v>
      </c>
      <c r="F23" s="140"/>
      <c r="G23" s="140"/>
      <c r="H23" s="140"/>
      <c r="I23" s="140"/>
      <c r="J23" s="140"/>
      <c r="K23" s="140"/>
      <c r="L23" s="140"/>
      <c r="M23" s="140"/>
      <c r="N23" s="140"/>
      <c r="O23" s="140"/>
    </row>
    <row r="24" spans="1:15" s="141" customFormat="1" ht="14.4" x14ac:dyDescent="0.3">
      <c r="A24" s="138" t="s">
        <v>95</v>
      </c>
      <c r="B24" s="138" t="s">
        <v>482</v>
      </c>
      <c r="C24" s="138" t="str">
        <f>IF(tbl_2020IDC[[#This Row],[Dist]]="","",IF(tbl_2020IDC[[#This Row],[Dist]]="0000","0000",CONCATENATE(tbl_2020IDC[[#This Row],[Dist]]," - ",tbl_2020IDC[[#This Row],[Name]])))</f>
        <v>0261 - Ankeny</v>
      </c>
      <c r="D24" s="139">
        <v>2.02</v>
      </c>
      <c r="E24" s="139">
        <v>10.050000000000001</v>
      </c>
      <c r="F24" s="140"/>
      <c r="G24" s="140"/>
      <c r="H24" s="140"/>
      <c r="I24" s="140"/>
      <c r="J24" s="140"/>
      <c r="K24" s="140"/>
      <c r="L24" s="140"/>
      <c r="M24" s="140"/>
      <c r="N24" s="140"/>
      <c r="O24" s="140"/>
    </row>
    <row r="25" spans="1:15" s="141" customFormat="1" ht="14.4" x14ac:dyDescent="0.3">
      <c r="A25" s="138" t="s">
        <v>96</v>
      </c>
      <c r="B25" s="138" t="s">
        <v>483</v>
      </c>
      <c r="C25" s="138" t="str">
        <f>IF(tbl_2020IDC[[#This Row],[Dist]]="","",IF(tbl_2020IDC[[#This Row],[Dist]]="0000","0000",CONCATENATE(tbl_2020IDC[[#This Row],[Dist]]," - ",tbl_2020IDC[[#This Row],[Name]])))</f>
        <v>0279 - Aplington-Parkersburg</v>
      </c>
      <c r="D25" s="139">
        <v>1.4</v>
      </c>
      <c r="E25" s="139">
        <v>10.6</v>
      </c>
      <c r="F25" s="140"/>
      <c r="G25" s="140"/>
      <c r="H25" s="140"/>
      <c r="I25" s="140"/>
      <c r="J25" s="140"/>
      <c r="K25" s="140"/>
      <c r="L25" s="140"/>
      <c r="M25" s="140"/>
      <c r="N25" s="140"/>
      <c r="O25" s="140"/>
    </row>
    <row r="26" spans="1:15" s="141" customFormat="1" ht="14.4" x14ac:dyDescent="0.3">
      <c r="A26" s="138" t="s">
        <v>97</v>
      </c>
      <c r="B26" s="138" t="s">
        <v>484</v>
      </c>
      <c r="C26" s="138" t="str">
        <f>IF(tbl_2020IDC[[#This Row],[Dist]]="","",IF(tbl_2020IDC[[#This Row],[Dist]]="0000","0000",CONCATENATE(tbl_2020IDC[[#This Row],[Dist]]," - ",tbl_2020IDC[[#This Row],[Name]])))</f>
        <v>0333 - North Union</v>
      </c>
      <c r="D26" s="139">
        <v>2.12</v>
      </c>
      <c r="E26" s="139">
        <v>13.44</v>
      </c>
      <c r="F26" s="140"/>
      <c r="G26" s="140"/>
      <c r="H26" s="140"/>
      <c r="I26" s="140"/>
      <c r="J26" s="140"/>
      <c r="K26" s="140"/>
      <c r="L26" s="140"/>
      <c r="M26" s="140"/>
      <c r="N26" s="140"/>
      <c r="O26" s="140"/>
    </row>
    <row r="27" spans="1:15" s="141" customFormat="1" ht="14.4" x14ac:dyDescent="0.3">
      <c r="A27" s="138" t="s">
        <v>98</v>
      </c>
      <c r="B27" s="138" t="s">
        <v>485</v>
      </c>
      <c r="C27" s="138" t="str">
        <f>IF(tbl_2020IDC[[#This Row],[Dist]]="","",IF(tbl_2020IDC[[#This Row],[Dist]]="0000","0000",CONCATENATE(tbl_2020IDC[[#This Row],[Dist]]," - ",tbl_2020IDC[[#This Row],[Name]])))</f>
        <v>0355 - Ar-We-Va</v>
      </c>
      <c r="D27" s="139">
        <v>1.93</v>
      </c>
      <c r="E27" s="139">
        <v>9.7799999999999994</v>
      </c>
      <c r="F27" s="140"/>
      <c r="G27" s="140"/>
      <c r="H27" s="140"/>
      <c r="I27" s="140"/>
      <c r="J27" s="140"/>
      <c r="K27" s="140"/>
      <c r="L27" s="140"/>
      <c r="M27" s="140"/>
      <c r="N27" s="140"/>
      <c r="O27" s="140"/>
    </row>
    <row r="28" spans="1:15" s="141" customFormat="1" ht="14.4" x14ac:dyDescent="0.3">
      <c r="A28" s="138" t="s">
        <v>99</v>
      </c>
      <c r="B28" s="138" t="s">
        <v>486</v>
      </c>
      <c r="C28" s="138" t="str">
        <f>IF(tbl_2020IDC[[#This Row],[Dist]]="","",IF(tbl_2020IDC[[#This Row],[Dist]]="0000","0000",CONCATENATE(tbl_2020IDC[[#This Row],[Dist]]," - ",tbl_2020IDC[[#This Row],[Name]])))</f>
        <v>0387 - Atlantic</v>
      </c>
      <c r="D28" s="139">
        <v>0.94</v>
      </c>
      <c r="E28" s="139">
        <v>8.75</v>
      </c>
      <c r="F28" s="140"/>
      <c r="G28" s="140"/>
      <c r="H28" s="140"/>
      <c r="I28" s="140"/>
      <c r="J28" s="140"/>
      <c r="K28" s="140"/>
      <c r="L28" s="140"/>
      <c r="M28" s="140"/>
      <c r="N28" s="140"/>
      <c r="O28" s="140"/>
    </row>
    <row r="29" spans="1:15" s="141" customFormat="1" ht="14.4" x14ac:dyDescent="0.3">
      <c r="A29" s="138" t="s">
        <v>100</v>
      </c>
      <c r="B29" s="138" t="s">
        <v>487</v>
      </c>
      <c r="C29" s="138" t="str">
        <f>IF(tbl_2020IDC[[#This Row],[Dist]]="","",IF(tbl_2020IDC[[#This Row],[Dist]]="0000","0000",CONCATENATE(tbl_2020IDC[[#This Row],[Dist]]," - ",tbl_2020IDC[[#This Row],[Name]])))</f>
        <v>0414 - Audubon</v>
      </c>
      <c r="D29" s="139">
        <v>2.0299999999999998</v>
      </c>
      <c r="E29" s="139">
        <v>12.07</v>
      </c>
      <c r="F29" s="140"/>
      <c r="G29" s="140"/>
      <c r="H29" s="140"/>
      <c r="I29" s="140"/>
      <c r="J29" s="140"/>
      <c r="K29" s="140"/>
      <c r="L29" s="140"/>
      <c r="M29" s="140"/>
      <c r="N29" s="140"/>
      <c r="O29" s="140"/>
    </row>
    <row r="30" spans="1:15" s="141" customFormat="1" ht="14.4" x14ac:dyDescent="0.3">
      <c r="A30" s="138" t="s">
        <v>101</v>
      </c>
      <c r="B30" s="138" t="s">
        <v>488</v>
      </c>
      <c r="C30" s="138" t="str">
        <f>IF(tbl_2020IDC[[#This Row],[Dist]]="","",IF(tbl_2020IDC[[#This Row],[Dist]]="0000","0000",CONCATENATE(tbl_2020IDC[[#This Row],[Dist]]," - ",tbl_2020IDC[[#This Row],[Name]])))</f>
        <v>0441 - AHSTW</v>
      </c>
      <c r="D30" s="139">
        <v>2.2999999999999998</v>
      </c>
      <c r="E30" s="139">
        <v>9.98</v>
      </c>
      <c r="F30" s="140"/>
      <c r="G30" s="140"/>
      <c r="H30" s="140"/>
      <c r="I30" s="140"/>
      <c r="J30" s="140"/>
      <c r="K30" s="140"/>
      <c r="L30" s="140"/>
      <c r="M30" s="140"/>
      <c r="N30" s="140"/>
      <c r="O30" s="140"/>
    </row>
    <row r="31" spans="1:15" s="141" customFormat="1" ht="14.4" x14ac:dyDescent="0.3">
      <c r="A31" s="138" t="s">
        <v>102</v>
      </c>
      <c r="B31" s="138" t="s">
        <v>489</v>
      </c>
      <c r="C31" s="138" t="str">
        <f>IF(tbl_2020IDC[[#This Row],[Dist]]="","",IF(tbl_2020IDC[[#This Row],[Dist]]="0000","0000",CONCATENATE(tbl_2020IDC[[#This Row],[Dist]]," - ",tbl_2020IDC[[#This Row],[Name]])))</f>
        <v>0472 - Ballard</v>
      </c>
      <c r="D31" s="139">
        <v>2.2799999999999998</v>
      </c>
      <c r="E31" s="139">
        <v>12.93</v>
      </c>
      <c r="F31" s="140"/>
      <c r="G31" s="140"/>
      <c r="H31" s="140"/>
      <c r="I31" s="140"/>
      <c r="J31" s="140"/>
      <c r="K31" s="140"/>
      <c r="L31" s="140"/>
      <c r="M31" s="140"/>
      <c r="N31" s="140"/>
      <c r="O31" s="140"/>
    </row>
    <row r="32" spans="1:15" s="141" customFormat="1" ht="14.4" x14ac:dyDescent="0.3">
      <c r="A32" s="138" t="s">
        <v>103</v>
      </c>
      <c r="B32" s="138" t="s">
        <v>490</v>
      </c>
      <c r="C32" s="138" t="str">
        <f>IF(tbl_2020IDC[[#This Row],[Dist]]="","",IF(tbl_2020IDC[[#This Row],[Dist]]="0000","0000",CONCATENATE(tbl_2020IDC[[#This Row],[Dist]]," - ",tbl_2020IDC[[#This Row],[Name]])))</f>
        <v>0513 - Baxter</v>
      </c>
      <c r="D32" s="139">
        <v>3.96</v>
      </c>
      <c r="E32" s="139">
        <v>16.89</v>
      </c>
      <c r="F32" s="140"/>
      <c r="G32" s="140"/>
      <c r="H32" s="140"/>
      <c r="I32" s="140"/>
      <c r="J32" s="140"/>
      <c r="K32" s="140"/>
      <c r="L32" s="140"/>
      <c r="M32" s="140"/>
      <c r="N32" s="140"/>
      <c r="O32" s="140"/>
    </row>
    <row r="33" spans="1:15" s="141" customFormat="1" ht="14.4" x14ac:dyDescent="0.3">
      <c r="A33" s="138" t="s">
        <v>104</v>
      </c>
      <c r="B33" s="138" t="s">
        <v>491</v>
      </c>
      <c r="C33" s="138" t="str">
        <f>IF(tbl_2020IDC[[#This Row],[Dist]]="","",IF(tbl_2020IDC[[#This Row],[Dist]]="0000","0000",CONCATENATE(tbl_2020IDC[[#This Row],[Dist]]," - ",tbl_2020IDC[[#This Row],[Name]])))</f>
        <v>0540 - BCLUW</v>
      </c>
      <c r="D33" s="139">
        <v>2.0499999999999998</v>
      </c>
      <c r="E33" s="139">
        <v>12.79</v>
      </c>
      <c r="F33" s="140"/>
      <c r="G33" s="140"/>
      <c r="H33" s="140"/>
      <c r="I33" s="140"/>
      <c r="J33" s="140"/>
      <c r="K33" s="140"/>
      <c r="L33" s="140"/>
      <c r="M33" s="140"/>
      <c r="N33" s="140"/>
      <c r="O33" s="140"/>
    </row>
    <row r="34" spans="1:15" s="141" customFormat="1" ht="14.4" x14ac:dyDescent="0.3">
      <c r="A34" s="138" t="s">
        <v>105</v>
      </c>
      <c r="B34" s="138" t="s">
        <v>492</v>
      </c>
      <c r="C34" s="138" t="str">
        <f>IF(tbl_2020IDC[[#This Row],[Dist]]="","",IF(tbl_2020IDC[[#This Row],[Dist]]="0000","0000",CONCATENATE(tbl_2020IDC[[#This Row],[Dist]]," - ",tbl_2020IDC[[#This Row],[Name]])))</f>
        <v>0549 - Bedford</v>
      </c>
      <c r="D34" s="139">
        <v>1.93</v>
      </c>
      <c r="E34" s="139">
        <v>11.45</v>
      </c>
      <c r="F34" s="140"/>
      <c r="G34" s="140"/>
      <c r="H34" s="140"/>
      <c r="I34" s="140"/>
      <c r="J34" s="140"/>
      <c r="K34" s="140"/>
      <c r="L34" s="140"/>
      <c r="M34" s="140"/>
      <c r="N34" s="140"/>
      <c r="O34" s="140"/>
    </row>
    <row r="35" spans="1:15" s="141" customFormat="1" ht="14.4" x14ac:dyDescent="0.3">
      <c r="A35" s="138" t="s">
        <v>106</v>
      </c>
      <c r="B35" s="138" t="s">
        <v>493</v>
      </c>
      <c r="C35" s="138" t="str">
        <f>IF(tbl_2020IDC[[#This Row],[Dist]]="","",IF(tbl_2020IDC[[#This Row],[Dist]]="0000","0000",CONCATENATE(tbl_2020IDC[[#This Row],[Dist]]," - ",tbl_2020IDC[[#This Row],[Name]])))</f>
        <v>0576 - Belle Plaine</v>
      </c>
      <c r="D35" s="139">
        <v>1.0900000000000001</v>
      </c>
      <c r="E35" s="139">
        <v>9.24</v>
      </c>
      <c r="F35" s="140"/>
      <c r="G35" s="140"/>
      <c r="H35" s="140"/>
      <c r="I35" s="140"/>
      <c r="J35" s="140"/>
      <c r="K35" s="140"/>
      <c r="L35" s="140"/>
      <c r="M35" s="140"/>
      <c r="N35" s="140"/>
      <c r="O35" s="140"/>
    </row>
    <row r="36" spans="1:15" s="141" customFormat="1" ht="14.4" x14ac:dyDescent="0.3">
      <c r="A36" s="138" t="s">
        <v>107</v>
      </c>
      <c r="B36" s="138" t="s">
        <v>494</v>
      </c>
      <c r="C36" s="138" t="str">
        <f>IF(tbl_2020IDC[[#This Row],[Dist]]="","",IF(tbl_2020IDC[[#This Row],[Dist]]="0000","0000",CONCATENATE(tbl_2020IDC[[#This Row],[Dist]]," - ",tbl_2020IDC[[#This Row],[Name]])))</f>
        <v>0585 - Bellevue</v>
      </c>
      <c r="D36" s="139">
        <v>2.0499999999999998</v>
      </c>
      <c r="E36" s="139">
        <v>11.84</v>
      </c>
      <c r="F36" s="140"/>
      <c r="G36" s="140"/>
      <c r="H36" s="140"/>
      <c r="I36" s="140"/>
      <c r="J36" s="140"/>
      <c r="K36" s="140"/>
      <c r="L36" s="140"/>
      <c r="M36" s="140"/>
      <c r="N36" s="140"/>
      <c r="O36" s="140"/>
    </row>
    <row r="37" spans="1:15" s="141" customFormat="1" ht="14.4" x14ac:dyDescent="0.3">
      <c r="A37" s="138" t="s">
        <v>108</v>
      </c>
      <c r="B37" s="138" t="s">
        <v>495</v>
      </c>
      <c r="C37" s="138" t="str">
        <f>IF(tbl_2020IDC[[#This Row],[Dist]]="","",IF(tbl_2020IDC[[#This Row],[Dist]]="0000","0000",CONCATENATE(tbl_2020IDC[[#This Row],[Dist]]," - ",tbl_2020IDC[[#This Row],[Name]])))</f>
        <v>0594 - Belmond-Klemme</v>
      </c>
      <c r="D37" s="139">
        <v>2.57</v>
      </c>
      <c r="E37" s="139">
        <v>9.77</v>
      </c>
      <c r="F37" s="140"/>
      <c r="G37" s="140"/>
      <c r="H37" s="140"/>
      <c r="I37" s="140"/>
      <c r="J37" s="140"/>
      <c r="K37" s="140"/>
      <c r="L37" s="140"/>
      <c r="M37" s="140"/>
      <c r="N37" s="140"/>
      <c r="O37" s="140"/>
    </row>
    <row r="38" spans="1:15" s="141" customFormat="1" ht="14.4" x14ac:dyDescent="0.3">
      <c r="A38" s="138" t="s">
        <v>109</v>
      </c>
      <c r="B38" s="138" t="s">
        <v>496</v>
      </c>
      <c r="C38" s="138" t="str">
        <f>IF(tbl_2020IDC[[#This Row],[Dist]]="","",IF(tbl_2020IDC[[#This Row],[Dist]]="0000","0000",CONCATENATE(tbl_2020IDC[[#This Row],[Dist]]," - ",tbl_2020IDC[[#This Row],[Name]])))</f>
        <v>0603 - Bennett</v>
      </c>
      <c r="D38" s="139">
        <v>2.2999999999999998</v>
      </c>
      <c r="E38" s="139">
        <v>7.52</v>
      </c>
      <c r="F38" s="140"/>
      <c r="G38" s="140"/>
      <c r="H38" s="140"/>
      <c r="I38" s="140"/>
      <c r="J38" s="140"/>
      <c r="K38" s="140"/>
      <c r="L38" s="140"/>
      <c r="M38" s="140"/>
      <c r="N38" s="140"/>
      <c r="O38" s="140"/>
    </row>
    <row r="39" spans="1:15" s="141" customFormat="1" ht="14.4" x14ac:dyDescent="0.3">
      <c r="A39" s="138" t="s">
        <v>110</v>
      </c>
      <c r="B39" s="138" t="s">
        <v>497</v>
      </c>
      <c r="C39" s="138" t="str">
        <f>IF(tbl_2020IDC[[#This Row],[Dist]]="","",IF(tbl_2020IDC[[#This Row],[Dist]]="0000","0000",CONCATENATE(tbl_2020IDC[[#This Row],[Dist]]," - ",tbl_2020IDC[[#This Row],[Name]])))</f>
        <v>0609 - Benton</v>
      </c>
      <c r="D39" s="139">
        <v>1.75</v>
      </c>
      <c r="E39" s="139">
        <v>11.4</v>
      </c>
      <c r="F39" s="140"/>
      <c r="G39" s="140"/>
      <c r="H39" s="140"/>
      <c r="I39" s="140"/>
      <c r="J39" s="140"/>
      <c r="K39" s="140"/>
      <c r="L39" s="140"/>
      <c r="M39" s="140"/>
      <c r="N39" s="140"/>
      <c r="O39" s="140"/>
    </row>
    <row r="40" spans="1:15" s="141" customFormat="1" ht="14.4" x14ac:dyDescent="0.3">
      <c r="A40" s="138" t="s">
        <v>111</v>
      </c>
      <c r="B40" s="138" t="s">
        <v>498</v>
      </c>
      <c r="C40" s="138" t="str">
        <f>IF(tbl_2020IDC[[#This Row],[Dist]]="","",IF(tbl_2020IDC[[#This Row],[Dist]]="0000","0000",CONCATENATE(tbl_2020IDC[[#This Row],[Dist]]," - ",tbl_2020IDC[[#This Row],[Name]])))</f>
        <v>0621 - Bettendorf</v>
      </c>
      <c r="D40" s="139">
        <v>3.98</v>
      </c>
      <c r="E40" s="139">
        <v>14.42</v>
      </c>
      <c r="F40" s="140"/>
      <c r="G40" s="140"/>
      <c r="H40" s="140"/>
      <c r="I40" s="140"/>
      <c r="J40" s="140"/>
      <c r="K40" s="140"/>
      <c r="L40" s="140"/>
      <c r="M40" s="140"/>
      <c r="N40" s="140"/>
      <c r="O40" s="140"/>
    </row>
    <row r="41" spans="1:15" s="141" customFormat="1" ht="14.4" x14ac:dyDescent="0.3">
      <c r="A41" s="138" t="s">
        <v>112</v>
      </c>
      <c r="B41" s="138" t="s">
        <v>499</v>
      </c>
      <c r="C41" s="138" t="str">
        <f>IF(tbl_2020IDC[[#This Row],[Dist]]="","",IF(tbl_2020IDC[[#This Row],[Dist]]="0000","0000",CONCATENATE(tbl_2020IDC[[#This Row],[Dist]]," - ",tbl_2020IDC[[#This Row],[Name]])))</f>
        <v>0657 - Eddyville-Blakesburg-</v>
      </c>
      <c r="D41" s="139">
        <v>3.87</v>
      </c>
      <c r="E41" s="139">
        <v>17.239999999999998</v>
      </c>
      <c r="F41" s="140"/>
      <c r="G41" s="140"/>
      <c r="H41" s="140"/>
      <c r="I41" s="140"/>
      <c r="J41" s="140"/>
      <c r="K41" s="140"/>
      <c r="L41" s="140"/>
      <c r="M41" s="140"/>
      <c r="N41" s="140"/>
      <c r="O41" s="140"/>
    </row>
    <row r="42" spans="1:15" s="141" customFormat="1" ht="14.4" x14ac:dyDescent="0.3">
      <c r="A42" s="138" t="s">
        <v>113</v>
      </c>
      <c r="B42" s="138" t="s">
        <v>500</v>
      </c>
      <c r="C42" s="138" t="str">
        <f>IF(tbl_2020IDC[[#This Row],[Dist]]="","",IF(tbl_2020IDC[[#This Row],[Dist]]="0000","0000",CONCATENATE(tbl_2020IDC[[#This Row],[Dist]]," - ",tbl_2020IDC[[#This Row],[Name]])))</f>
        <v>0720 - Bondurant-Farrar</v>
      </c>
      <c r="D42" s="139">
        <v>1.74</v>
      </c>
      <c r="E42" s="139">
        <v>13.68</v>
      </c>
      <c r="F42" s="140"/>
      <c r="G42" s="140"/>
      <c r="H42" s="140"/>
      <c r="I42" s="140"/>
      <c r="J42" s="140"/>
      <c r="K42" s="140"/>
      <c r="L42" s="140"/>
      <c r="M42" s="140"/>
      <c r="N42" s="140"/>
      <c r="O42" s="140"/>
    </row>
    <row r="43" spans="1:15" s="141" customFormat="1" ht="14.4" x14ac:dyDescent="0.3">
      <c r="A43" s="138" t="s">
        <v>114</v>
      </c>
      <c r="B43" s="138" t="s">
        <v>501</v>
      </c>
      <c r="C43" s="138" t="str">
        <f>IF(tbl_2020IDC[[#This Row],[Dist]]="","",IF(tbl_2020IDC[[#This Row],[Dist]]="0000","0000",CONCATENATE(tbl_2020IDC[[#This Row],[Dist]]," - ",tbl_2020IDC[[#This Row],[Name]])))</f>
        <v>0729 - Boone</v>
      </c>
      <c r="D43" s="139">
        <v>2.72</v>
      </c>
      <c r="E43" s="139">
        <v>13.35</v>
      </c>
      <c r="F43" s="140"/>
      <c r="G43" s="140"/>
      <c r="H43" s="140"/>
      <c r="I43" s="140"/>
      <c r="J43" s="140"/>
      <c r="K43" s="140"/>
      <c r="L43" s="140"/>
      <c r="M43" s="140"/>
      <c r="N43" s="140"/>
      <c r="O43" s="140"/>
    </row>
    <row r="44" spans="1:15" s="141" customFormat="1" ht="14.4" x14ac:dyDescent="0.3">
      <c r="A44" s="138" t="s">
        <v>115</v>
      </c>
      <c r="B44" s="138" t="s">
        <v>502</v>
      </c>
      <c r="C44" s="138" t="str">
        <f>IF(tbl_2020IDC[[#This Row],[Dist]]="","",IF(tbl_2020IDC[[#This Row],[Dist]]="0000","0000",CONCATENATE(tbl_2020IDC[[#This Row],[Dist]]," - ",tbl_2020IDC[[#This Row],[Name]])))</f>
        <v>0747 - Boyden-Hull</v>
      </c>
      <c r="D44" s="139">
        <v>2.95</v>
      </c>
      <c r="E44" s="139">
        <v>9.94</v>
      </c>
      <c r="F44" s="140"/>
      <c r="G44" s="140"/>
      <c r="H44" s="140"/>
      <c r="I44" s="140"/>
      <c r="J44" s="140"/>
      <c r="K44" s="140"/>
      <c r="L44" s="140"/>
      <c r="M44" s="140"/>
      <c r="N44" s="140"/>
      <c r="O44" s="140"/>
    </row>
    <row r="45" spans="1:15" s="141" customFormat="1" ht="14.4" x14ac:dyDescent="0.3">
      <c r="A45" s="138" t="s">
        <v>116</v>
      </c>
      <c r="B45" s="138" t="s">
        <v>503</v>
      </c>
      <c r="C45" s="138" t="str">
        <f>IF(tbl_2020IDC[[#This Row],[Dist]]="","",IF(tbl_2020IDC[[#This Row],[Dist]]="0000","0000",CONCATENATE(tbl_2020IDC[[#This Row],[Dist]]," - ",tbl_2020IDC[[#This Row],[Name]])))</f>
        <v>0819 - West Hancock</v>
      </c>
      <c r="D45" s="139">
        <v>1.44</v>
      </c>
      <c r="E45" s="139">
        <v>11.88</v>
      </c>
      <c r="F45" s="140"/>
      <c r="G45" s="140"/>
      <c r="H45" s="140"/>
      <c r="I45" s="140"/>
      <c r="J45" s="140"/>
      <c r="K45" s="140"/>
      <c r="L45" s="140"/>
      <c r="M45" s="140"/>
      <c r="N45" s="140"/>
      <c r="O45" s="140"/>
    </row>
    <row r="46" spans="1:15" s="141" customFormat="1" ht="14.4" x14ac:dyDescent="0.3">
      <c r="A46" s="138" t="s">
        <v>117</v>
      </c>
      <c r="B46" s="138" t="s">
        <v>504</v>
      </c>
      <c r="C46" s="138" t="str">
        <f>IF(tbl_2020IDC[[#This Row],[Dist]]="","",IF(tbl_2020IDC[[#This Row],[Dist]]="0000","0000",CONCATENATE(tbl_2020IDC[[#This Row],[Dist]]," - ",tbl_2020IDC[[#This Row],[Name]])))</f>
        <v>0846 - Brooklyn-Guernsey-Malcom</v>
      </c>
      <c r="D46" s="139">
        <v>1.32</v>
      </c>
      <c r="E46" s="139">
        <v>12.23</v>
      </c>
      <c r="F46" s="140"/>
      <c r="G46" s="140"/>
      <c r="H46" s="140"/>
      <c r="I46" s="140"/>
      <c r="J46" s="140"/>
      <c r="K46" s="140"/>
      <c r="L46" s="140"/>
      <c r="M46" s="140"/>
      <c r="N46" s="140"/>
      <c r="O46" s="140"/>
    </row>
    <row r="47" spans="1:15" s="141" customFormat="1" ht="14.4" x14ac:dyDescent="0.3">
      <c r="A47" s="138" t="s">
        <v>118</v>
      </c>
      <c r="B47" s="138" t="s">
        <v>505</v>
      </c>
      <c r="C47" s="138" t="str">
        <f>IF(tbl_2020IDC[[#This Row],[Dist]]="","",IF(tbl_2020IDC[[#This Row],[Dist]]="0000","0000",CONCATENATE(tbl_2020IDC[[#This Row],[Dist]]," - ",tbl_2020IDC[[#This Row],[Name]])))</f>
        <v>0873 - North Iowa</v>
      </c>
      <c r="D47" s="139">
        <v>1.7</v>
      </c>
      <c r="E47" s="139">
        <v>9.39</v>
      </c>
      <c r="F47" s="140"/>
      <c r="G47" s="140"/>
      <c r="H47" s="140"/>
      <c r="I47" s="140"/>
      <c r="J47" s="140"/>
      <c r="K47" s="140"/>
      <c r="L47" s="140"/>
      <c r="M47" s="140"/>
      <c r="N47" s="140"/>
      <c r="O47" s="140"/>
    </row>
    <row r="48" spans="1:15" s="141" customFormat="1" ht="14.4" x14ac:dyDescent="0.3">
      <c r="A48" s="138" t="s">
        <v>119</v>
      </c>
      <c r="B48" s="138" t="s">
        <v>506</v>
      </c>
      <c r="C48" s="138" t="str">
        <f>IF(tbl_2020IDC[[#This Row],[Dist]]="","",IF(tbl_2020IDC[[#This Row],[Dist]]="0000","0000",CONCATENATE(tbl_2020IDC[[#This Row],[Dist]]," - ",tbl_2020IDC[[#This Row],[Name]])))</f>
        <v>0882 - Burlington</v>
      </c>
      <c r="D48" s="139">
        <v>3.33</v>
      </c>
      <c r="E48" s="139">
        <v>12.29</v>
      </c>
      <c r="F48" s="140"/>
      <c r="G48" s="140"/>
      <c r="H48" s="140"/>
      <c r="I48" s="140"/>
      <c r="J48" s="140"/>
      <c r="K48" s="140"/>
      <c r="L48" s="140"/>
      <c r="M48" s="140"/>
      <c r="N48" s="140"/>
      <c r="O48" s="140"/>
    </row>
    <row r="49" spans="1:15" s="141" customFormat="1" ht="14.4" x14ac:dyDescent="0.3">
      <c r="A49" s="138" t="s">
        <v>120</v>
      </c>
      <c r="B49" s="138" t="s">
        <v>507</v>
      </c>
      <c r="C49" s="138" t="str">
        <f>IF(tbl_2020IDC[[#This Row],[Dist]]="","",IF(tbl_2020IDC[[#This Row],[Dist]]="0000","0000",CONCATENATE(tbl_2020IDC[[#This Row],[Dist]]," - ",tbl_2020IDC[[#This Row],[Name]])))</f>
        <v>0914 - CAM</v>
      </c>
      <c r="D49" s="139">
        <v>2.0299999999999998</v>
      </c>
      <c r="E49" s="139">
        <v>10.3</v>
      </c>
      <c r="F49" s="140"/>
      <c r="G49" s="140"/>
      <c r="H49" s="140"/>
      <c r="I49" s="140"/>
      <c r="J49" s="140"/>
      <c r="K49" s="140"/>
      <c r="L49" s="140"/>
      <c r="M49" s="140"/>
      <c r="N49" s="140"/>
      <c r="O49" s="140"/>
    </row>
    <row r="50" spans="1:15" s="141" customFormat="1" ht="14.4" x14ac:dyDescent="0.3">
      <c r="A50" s="138" t="s">
        <v>121</v>
      </c>
      <c r="B50" s="138" t="s">
        <v>508</v>
      </c>
      <c r="C50" s="138" t="str">
        <f>IF(tbl_2020IDC[[#This Row],[Dist]]="","",IF(tbl_2020IDC[[#This Row],[Dist]]="0000","0000",CONCATENATE(tbl_2020IDC[[#This Row],[Dist]]," - ",tbl_2020IDC[[#This Row],[Name]])))</f>
        <v>0916 - CAL</v>
      </c>
      <c r="D50" s="139">
        <v>2.0299999999999998</v>
      </c>
      <c r="E50" s="139">
        <v>8.8000000000000007</v>
      </c>
      <c r="F50" s="140"/>
      <c r="G50" s="140"/>
      <c r="H50" s="140"/>
      <c r="I50" s="140"/>
      <c r="J50" s="140"/>
      <c r="K50" s="140"/>
      <c r="L50" s="140"/>
      <c r="M50" s="140"/>
      <c r="N50" s="140"/>
      <c r="O50" s="140"/>
    </row>
    <row r="51" spans="1:15" s="141" customFormat="1" ht="14.4" x14ac:dyDescent="0.3">
      <c r="A51" s="138" t="s">
        <v>122</v>
      </c>
      <c r="B51" s="138" t="s">
        <v>509</v>
      </c>
      <c r="C51" s="138" t="str">
        <f>IF(tbl_2020IDC[[#This Row],[Dist]]="","",IF(tbl_2020IDC[[#This Row],[Dist]]="0000","0000",CONCATENATE(tbl_2020IDC[[#This Row],[Dist]]," - ",tbl_2020IDC[[#This Row],[Name]])))</f>
        <v>0918 - Calamus-Wheatland</v>
      </c>
      <c r="D51" s="139">
        <v>1.54</v>
      </c>
      <c r="E51" s="139">
        <v>11.15</v>
      </c>
      <c r="F51" s="140"/>
      <c r="G51" s="140"/>
      <c r="H51" s="140"/>
      <c r="I51" s="140"/>
      <c r="J51" s="140"/>
      <c r="K51" s="140"/>
      <c r="L51" s="140"/>
      <c r="M51" s="140"/>
      <c r="N51" s="140"/>
      <c r="O51" s="140"/>
    </row>
    <row r="52" spans="1:15" s="141" customFormat="1" ht="14.4" x14ac:dyDescent="0.3">
      <c r="A52" s="138" t="s">
        <v>123</v>
      </c>
      <c r="B52" s="138" t="s">
        <v>510</v>
      </c>
      <c r="C52" s="138" t="str">
        <f>IF(tbl_2020IDC[[#This Row],[Dist]]="","",IF(tbl_2020IDC[[#This Row],[Dist]]="0000","0000",CONCATENATE(tbl_2020IDC[[#This Row],[Dist]]," - ",tbl_2020IDC[[#This Row],[Name]])))</f>
        <v>0936 - Camanche</v>
      </c>
      <c r="D52" s="139">
        <v>4.5999999999999996</v>
      </c>
      <c r="E52" s="139">
        <v>15.42</v>
      </c>
      <c r="F52" s="140"/>
      <c r="G52" s="140"/>
      <c r="H52" s="140"/>
      <c r="I52" s="140"/>
      <c r="J52" s="140"/>
      <c r="K52" s="140"/>
      <c r="L52" s="140"/>
      <c r="M52" s="140"/>
      <c r="N52" s="140"/>
      <c r="O52" s="140"/>
    </row>
    <row r="53" spans="1:15" s="141" customFormat="1" ht="14.4" x14ac:dyDescent="0.3">
      <c r="A53" s="138" t="s">
        <v>124</v>
      </c>
      <c r="B53" s="138" t="s">
        <v>511</v>
      </c>
      <c r="C53" s="138" t="str">
        <f>IF(tbl_2020IDC[[#This Row],[Dist]]="","",IF(tbl_2020IDC[[#This Row],[Dist]]="0000","0000",CONCATENATE(tbl_2020IDC[[#This Row],[Dist]]," - ",tbl_2020IDC[[#This Row],[Name]])))</f>
        <v>0977 - Cardinal</v>
      </c>
      <c r="D53" s="139">
        <v>2.61</v>
      </c>
      <c r="E53" s="139">
        <v>14.22</v>
      </c>
      <c r="F53" s="140"/>
      <c r="G53" s="140"/>
      <c r="H53" s="140"/>
      <c r="I53" s="140"/>
      <c r="J53" s="140"/>
      <c r="K53" s="140"/>
      <c r="L53" s="140"/>
      <c r="M53" s="140"/>
      <c r="N53" s="140"/>
      <c r="O53" s="140"/>
    </row>
    <row r="54" spans="1:15" s="141" customFormat="1" ht="14.4" x14ac:dyDescent="0.3">
      <c r="A54" s="138" t="s">
        <v>125</v>
      </c>
      <c r="B54" s="138" t="s">
        <v>512</v>
      </c>
      <c r="C54" s="138" t="str">
        <f>IF(tbl_2020IDC[[#This Row],[Dist]]="","",IF(tbl_2020IDC[[#This Row],[Dist]]="0000","0000",CONCATENATE(tbl_2020IDC[[#This Row],[Dist]]," - ",tbl_2020IDC[[#This Row],[Name]])))</f>
        <v>0981 - Carlisle</v>
      </c>
      <c r="D54" s="139">
        <v>4.1399999999999997</v>
      </c>
      <c r="E54" s="139">
        <v>14.25</v>
      </c>
      <c r="F54" s="140"/>
      <c r="G54" s="140"/>
      <c r="H54" s="140"/>
      <c r="I54" s="140"/>
      <c r="J54" s="140"/>
      <c r="K54" s="140"/>
      <c r="L54" s="140"/>
      <c r="M54" s="140"/>
      <c r="N54" s="140"/>
      <c r="O54" s="140"/>
    </row>
    <row r="55" spans="1:15" s="141" customFormat="1" ht="14.4" x14ac:dyDescent="0.3">
      <c r="A55" s="138" t="s">
        <v>126</v>
      </c>
      <c r="B55" s="138" t="s">
        <v>513</v>
      </c>
      <c r="C55" s="138" t="str">
        <f>IF(tbl_2020IDC[[#This Row],[Dist]]="","",IF(tbl_2020IDC[[#This Row],[Dist]]="0000","0000",CONCATENATE(tbl_2020IDC[[#This Row],[Dist]]," - ",tbl_2020IDC[[#This Row],[Name]])))</f>
        <v>0999 - Carroll</v>
      </c>
      <c r="D55" s="139">
        <v>1.99</v>
      </c>
      <c r="E55" s="139">
        <v>10.220000000000001</v>
      </c>
      <c r="F55" s="140"/>
      <c r="G55" s="140"/>
      <c r="H55" s="140"/>
      <c r="I55" s="140"/>
      <c r="J55" s="140"/>
      <c r="K55" s="140"/>
      <c r="L55" s="140"/>
      <c r="M55" s="140"/>
      <c r="N55" s="140"/>
      <c r="O55" s="140"/>
    </row>
    <row r="56" spans="1:15" s="141" customFormat="1" ht="14.4" x14ac:dyDescent="0.3">
      <c r="A56" s="138" t="s">
        <v>127</v>
      </c>
      <c r="B56" s="138" t="s">
        <v>514</v>
      </c>
      <c r="C56" s="138" t="str">
        <f>IF(tbl_2020IDC[[#This Row],[Dist]]="","",IF(tbl_2020IDC[[#This Row],[Dist]]="0000","0000",CONCATENATE(tbl_2020IDC[[#This Row],[Dist]]," - ",tbl_2020IDC[[#This Row],[Name]])))</f>
        <v>1044 - Cedar Falls</v>
      </c>
      <c r="D56" s="139">
        <v>2.16</v>
      </c>
      <c r="E56" s="139">
        <v>11.33</v>
      </c>
      <c r="F56" s="140"/>
      <c r="G56" s="140"/>
      <c r="H56" s="140"/>
      <c r="I56" s="140"/>
      <c r="J56" s="140"/>
      <c r="K56" s="140"/>
      <c r="L56" s="140"/>
      <c r="M56" s="140"/>
      <c r="N56" s="140"/>
      <c r="O56" s="140"/>
    </row>
    <row r="57" spans="1:15" s="141" customFormat="1" ht="14.4" x14ac:dyDescent="0.3">
      <c r="A57" s="138" t="s">
        <v>128</v>
      </c>
      <c r="B57" s="138" t="s">
        <v>515</v>
      </c>
      <c r="C57" s="138" t="str">
        <f>IF(tbl_2020IDC[[#This Row],[Dist]]="","",IF(tbl_2020IDC[[#This Row],[Dist]]="0000","0000",CONCATENATE(tbl_2020IDC[[#This Row],[Dist]]," - ",tbl_2020IDC[[#This Row],[Name]])))</f>
        <v>1053 - Cedar Rapids</v>
      </c>
      <c r="D57" s="139">
        <v>2.57</v>
      </c>
      <c r="E57" s="139">
        <v>10.9</v>
      </c>
      <c r="F57" s="140"/>
      <c r="G57" s="140"/>
      <c r="H57" s="140"/>
      <c r="I57" s="140"/>
      <c r="J57" s="140"/>
      <c r="K57" s="140"/>
      <c r="L57" s="140"/>
      <c r="M57" s="140"/>
      <c r="N57" s="140"/>
      <c r="O57" s="140"/>
    </row>
    <row r="58" spans="1:15" s="141" customFormat="1" ht="14.4" x14ac:dyDescent="0.3">
      <c r="A58" s="138" t="s">
        <v>129</v>
      </c>
      <c r="B58" s="138" t="s">
        <v>516</v>
      </c>
      <c r="C58" s="138" t="str">
        <f>IF(tbl_2020IDC[[#This Row],[Dist]]="","",IF(tbl_2020IDC[[#This Row],[Dist]]="0000","0000",CONCATENATE(tbl_2020IDC[[#This Row],[Dist]]," - ",tbl_2020IDC[[#This Row],[Name]])))</f>
        <v>1062 - Center Point-Urbana</v>
      </c>
      <c r="D58" s="139">
        <v>2.62</v>
      </c>
      <c r="E58" s="139">
        <v>12.22</v>
      </c>
      <c r="F58" s="140"/>
      <c r="G58" s="140"/>
      <c r="H58" s="140"/>
      <c r="I58" s="140"/>
      <c r="J58" s="140"/>
      <c r="K58" s="140"/>
      <c r="L58" s="140"/>
      <c r="M58" s="140"/>
      <c r="N58" s="140"/>
      <c r="O58" s="140"/>
    </row>
    <row r="59" spans="1:15" s="141" customFormat="1" ht="14.4" x14ac:dyDescent="0.3">
      <c r="A59" s="138" t="s">
        <v>130</v>
      </c>
      <c r="B59" s="138" t="s">
        <v>517</v>
      </c>
      <c r="C59" s="138" t="str">
        <f>IF(tbl_2020IDC[[#This Row],[Dist]]="","",IF(tbl_2020IDC[[#This Row],[Dist]]="0000","0000",CONCATENATE(tbl_2020IDC[[#This Row],[Dist]]," - ",tbl_2020IDC[[#This Row],[Name]])))</f>
        <v>1071 - Centerville</v>
      </c>
      <c r="D59" s="139">
        <v>2.72</v>
      </c>
      <c r="E59" s="139">
        <v>10.84</v>
      </c>
      <c r="F59" s="140"/>
      <c r="G59" s="140"/>
      <c r="H59" s="140"/>
      <c r="I59" s="140"/>
      <c r="J59" s="140"/>
      <c r="K59" s="140"/>
      <c r="L59" s="140"/>
      <c r="M59" s="140"/>
      <c r="N59" s="140"/>
      <c r="O59" s="140"/>
    </row>
    <row r="60" spans="1:15" s="141" customFormat="1" ht="14.4" x14ac:dyDescent="0.3">
      <c r="A60" s="138" t="s">
        <v>131</v>
      </c>
      <c r="B60" s="138" t="s">
        <v>518</v>
      </c>
      <c r="C60" s="138" t="str">
        <f>IF(tbl_2020IDC[[#This Row],[Dist]]="","",IF(tbl_2020IDC[[#This Row],[Dist]]="0000","0000",CONCATENATE(tbl_2020IDC[[#This Row],[Dist]]," - ",tbl_2020IDC[[#This Row],[Name]])))</f>
        <v>1079 - Central Lee</v>
      </c>
      <c r="D60" s="139">
        <v>2.61</v>
      </c>
      <c r="E60" s="139">
        <v>12.86</v>
      </c>
      <c r="F60" s="140"/>
      <c r="G60" s="140"/>
      <c r="H60" s="140"/>
      <c r="I60" s="140"/>
      <c r="J60" s="140"/>
      <c r="K60" s="140"/>
      <c r="L60" s="140"/>
      <c r="M60" s="140"/>
      <c r="N60" s="140"/>
      <c r="O60" s="140"/>
    </row>
    <row r="61" spans="1:15" s="141" customFormat="1" ht="14.4" x14ac:dyDescent="0.3">
      <c r="A61" s="138" t="s">
        <v>132</v>
      </c>
      <c r="B61" s="138" t="s">
        <v>519</v>
      </c>
      <c r="C61" s="138" t="str">
        <f>IF(tbl_2020IDC[[#This Row],[Dist]]="","",IF(tbl_2020IDC[[#This Row],[Dist]]="0000","0000",CONCATENATE(tbl_2020IDC[[#This Row],[Dist]]," - ",tbl_2020IDC[[#This Row],[Name]])))</f>
        <v>1080 - Central</v>
      </c>
      <c r="D61" s="139">
        <v>1.51</v>
      </c>
      <c r="E61" s="139">
        <v>8.89</v>
      </c>
      <c r="F61" s="140"/>
      <c r="G61" s="140"/>
      <c r="H61" s="140"/>
      <c r="I61" s="140"/>
      <c r="J61" s="140"/>
      <c r="K61" s="140"/>
      <c r="L61" s="140"/>
      <c r="M61" s="140"/>
      <c r="N61" s="140"/>
      <c r="O61" s="140"/>
    </row>
    <row r="62" spans="1:15" s="141" customFormat="1" ht="14.4" x14ac:dyDescent="0.3">
      <c r="A62" s="138" t="s">
        <v>133</v>
      </c>
      <c r="B62" s="138" t="s">
        <v>520</v>
      </c>
      <c r="C62" s="138" t="str">
        <f>IF(tbl_2020IDC[[#This Row],[Dist]]="","",IF(tbl_2020IDC[[#This Row],[Dist]]="0000","0000",CONCATENATE(tbl_2020IDC[[#This Row],[Dist]]," - ",tbl_2020IDC[[#This Row],[Name]])))</f>
        <v>1082 - Central DeWitt</v>
      </c>
      <c r="D62" s="139">
        <v>2.2999999999999998</v>
      </c>
      <c r="E62" s="139">
        <v>12.38</v>
      </c>
      <c r="F62" s="140"/>
      <c r="G62" s="140"/>
      <c r="H62" s="140"/>
      <c r="I62" s="140"/>
      <c r="J62" s="140"/>
      <c r="K62" s="140"/>
      <c r="L62" s="140"/>
      <c r="M62" s="140"/>
      <c r="N62" s="140"/>
      <c r="O62" s="140"/>
    </row>
    <row r="63" spans="1:15" s="141" customFormat="1" ht="14.4" x14ac:dyDescent="0.3">
      <c r="A63" s="138" t="s">
        <v>134</v>
      </c>
      <c r="B63" s="138" t="s">
        <v>521</v>
      </c>
      <c r="C63" s="138" t="str">
        <f>IF(tbl_2020IDC[[#This Row],[Dist]]="","",IF(tbl_2020IDC[[#This Row],[Dist]]="0000","0000",CONCATENATE(tbl_2020IDC[[#This Row],[Dist]]," - ",tbl_2020IDC[[#This Row],[Name]])))</f>
        <v>1089 - Central City</v>
      </c>
      <c r="D63" s="139">
        <v>3.05</v>
      </c>
      <c r="E63" s="139">
        <v>13.79</v>
      </c>
      <c r="F63" s="140"/>
      <c r="G63" s="140"/>
      <c r="H63" s="140"/>
      <c r="I63" s="140"/>
      <c r="J63" s="140"/>
      <c r="K63" s="140"/>
      <c r="L63" s="140"/>
      <c r="M63" s="140"/>
      <c r="N63" s="140"/>
      <c r="O63" s="140"/>
    </row>
    <row r="64" spans="1:15" s="141" customFormat="1" ht="14.4" x14ac:dyDescent="0.3">
      <c r="A64" s="138" t="s">
        <v>135</v>
      </c>
      <c r="B64" s="138" t="s">
        <v>522</v>
      </c>
      <c r="C64" s="138" t="str">
        <f>IF(tbl_2020IDC[[#This Row],[Dist]]="","",IF(tbl_2020IDC[[#This Row],[Dist]]="0000","0000",CONCATENATE(tbl_2020IDC[[#This Row],[Dist]]," - ",tbl_2020IDC[[#This Row],[Name]])))</f>
        <v>1093 - Central Decatur</v>
      </c>
      <c r="D64" s="139">
        <v>2.15</v>
      </c>
      <c r="E64" s="139">
        <v>10.4</v>
      </c>
      <c r="F64" s="140"/>
      <c r="G64" s="140"/>
      <c r="H64" s="140"/>
      <c r="I64" s="140"/>
      <c r="J64" s="140"/>
      <c r="K64" s="140"/>
      <c r="L64" s="140"/>
      <c r="M64" s="140"/>
      <c r="N64" s="140"/>
      <c r="O64" s="140"/>
    </row>
    <row r="65" spans="1:15" s="141" customFormat="1" ht="14.4" x14ac:dyDescent="0.3">
      <c r="A65" s="138" t="s">
        <v>136</v>
      </c>
      <c r="B65" s="138" t="s">
        <v>523</v>
      </c>
      <c r="C65" s="138" t="str">
        <f>IF(tbl_2020IDC[[#This Row],[Dist]]="","",IF(tbl_2020IDC[[#This Row],[Dist]]="0000","0000",CONCATENATE(tbl_2020IDC[[#This Row],[Dist]]," - ",tbl_2020IDC[[#This Row],[Name]])))</f>
        <v>1095 - Central Lyon</v>
      </c>
      <c r="D65" s="139">
        <v>1.22</v>
      </c>
      <c r="E65" s="139">
        <v>9.14</v>
      </c>
      <c r="F65" s="140"/>
      <c r="G65" s="140"/>
      <c r="H65" s="140"/>
      <c r="I65" s="140"/>
      <c r="J65" s="140"/>
      <c r="K65" s="140"/>
      <c r="L65" s="140"/>
      <c r="M65" s="140"/>
      <c r="N65" s="140"/>
      <c r="O65" s="140"/>
    </row>
    <row r="66" spans="1:15" s="141" customFormat="1" ht="14.4" x14ac:dyDescent="0.3">
      <c r="A66" s="138" t="s">
        <v>137</v>
      </c>
      <c r="B66" s="138" t="s">
        <v>524</v>
      </c>
      <c r="C66" s="138" t="str">
        <f>IF(tbl_2020IDC[[#This Row],[Dist]]="","",IF(tbl_2020IDC[[#This Row],[Dist]]="0000","0000",CONCATENATE(tbl_2020IDC[[#This Row],[Dist]]," - ",tbl_2020IDC[[#This Row],[Name]])))</f>
        <v>1107 - Chariton</v>
      </c>
      <c r="D66" s="139">
        <v>2.48</v>
      </c>
      <c r="E66" s="139">
        <v>12.61</v>
      </c>
      <c r="F66" s="140"/>
      <c r="G66" s="140"/>
      <c r="H66" s="140"/>
      <c r="I66" s="140"/>
      <c r="J66" s="140"/>
      <c r="K66" s="140"/>
      <c r="L66" s="140"/>
      <c r="M66" s="140"/>
      <c r="N66" s="140"/>
      <c r="O66" s="140"/>
    </row>
    <row r="67" spans="1:15" s="141" customFormat="1" ht="14.4" x14ac:dyDescent="0.3">
      <c r="A67" s="138" t="s">
        <v>138</v>
      </c>
      <c r="B67" s="138" t="s">
        <v>525</v>
      </c>
      <c r="C67" s="138" t="str">
        <f>IF(tbl_2020IDC[[#This Row],[Dist]]="","",IF(tbl_2020IDC[[#This Row],[Dist]]="0000","0000",CONCATENATE(tbl_2020IDC[[#This Row],[Dist]]," - ",tbl_2020IDC[[#This Row],[Name]])))</f>
        <v>1116 - Charles City</v>
      </c>
      <c r="D67" s="139">
        <v>2.39</v>
      </c>
      <c r="E67" s="139">
        <v>11.4</v>
      </c>
      <c r="F67" s="140"/>
      <c r="G67" s="140"/>
      <c r="H67" s="140"/>
      <c r="I67" s="140"/>
      <c r="J67" s="140"/>
      <c r="K67" s="140"/>
      <c r="L67" s="140"/>
      <c r="M67" s="140"/>
      <c r="N67" s="140"/>
      <c r="O67" s="140"/>
    </row>
    <row r="68" spans="1:15" s="141" customFormat="1" ht="14.4" x14ac:dyDescent="0.3">
      <c r="A68" s="138" t="s">
        <v>139</v>
      </c>
      <c r="B68" s="138" t="s">
        <v>526</v>
      </c>
      <c r="C68" s="138" t="str">
        <f>IF(tbl_2020IDC[[#This Row],[Dist]]="","",IF(tbl_2020IDC[[#This Row],[Dist]]="0000","0000",CONCATENATE(tbl_2020IDC[[#This Row],[Dist]]," - ",tbl_2020IDC[[#This Row],[Name]])))</f>
        <v>1134 - Charter Oak-Ute</v>
      </c>
      <c r="D68" s="139">
        <v>2.04</v>
      </c>
      <c r="E68" s="139">
        <v>9.14</v>
      </c>
      <c r="F68" s="140"/>
      <c r="G68" s="140"/>
      <c r="H68" s="140"/>
      <c r="I68" s="140"/>
      <c r="J68" s="140"/>
      <c r="K68" s="140"/>
      <c r="L68" s="140"/>
      <c r="M68" s="140"/>
      <c r="N68" s="140"/>
      <c r="O68" s="140"/>
    </row>
    <row r="69" spans="1:15" s="141" customFormat="1" ht="14.4" x14ac:dyDescent="0.3">
      <c r="A69" s="138" t="s">
        <v>140</v>
      </c>
      <c r="B69" s="138" t="s">
        <v>527</v>
      </c>
      <c r="C69" s="138" t="str">
        <f>IF(tbl_2020IDC[[#This Row],[Dist]]="","",IF(tbl_2020IDC[[#This Row],[Dist]]="0000","0000",CONCATENATE(tbl_2020IDC[[#This Row],[Dist]]," - ",tbl_2020IDC[[#This Row],[Name]])))</f>
        <v>1152 - Cherokee</v>
      </c>
      <c r="D69" s="139">
        <v>2.79</v>
      </c>
      <c r="E69" s="139">
        <v>12.38</v>
      </c>
      <c r="F69" s="140"/>
      <c r="G69" s="140"/>
      <c r="H69" s="140"/>
      <c r="I69" s="140"/>
      <c r="J69" s="140"/>
      <c r="K69" s="140"/>
      <c r="L69" s="140"/>
      <c r="M69" s="140"/>
      <c r="N69" s="140"/>
      <c r="O69" s="140"/>
    </row>
    <row r="70" spans="1:15" s="141" customFormat="1" ht="14.4" x14ac:dyDescent="0.3">
      <c r="A70" s="138" t="s">
        <v>141</v>
      </c>
      <c r="B70" s="138" t="s">
        <v>528</v>
      </c>
      <c r="C70" s="138" t="str">
        <f>IF(tbl_2020IDC[[#This Row],[Dist]]="","",IF(tbl_2020IDC[[#This Row],[Dist]]="0000","0000",CONCATENATE(tbl_2020IDC[[#This Row],[Dist]]," - ",tbl_2020IDC[[#This Row],[Name]])))</f>
        <v>1197 - Clarinda</v>
      </c>
      <c r="D70" s="139">
        <v>2.39</v>
      </c>
      <c r="E70" s="139">
        <v>11.77</v>
      </c>
      <c r="F70" s="140"/>
      <c r="G70" s="140"/>
      <c r="H70" s="140"/>
      <c r="I70" s="140"/>
      <c r="J70" s="140"/>
      <c r="K70" s="140"/>
      <c r="L70" s="140"/>
      <c r="M70" s="140"/>
      <c r="N70" s="140"/>
      <c r="O70" s="140"/>
    </row>
    <row r="71" spans="1:15" s="141" customFormat="1" ht="14.4" x14ac:dyDescent="0.3">
      <c r="A71" s="138" t="s">
        <v>142</v>
      </c>
      <c r="B71" s="138" t="s">
        <v>529</v>
      </c>
      <c r="C71" s="138" t="str">
        <f>IF(tbl_2020IDC[[#This Row],[Dist]]="","",IF(tbl_2020IDC[[#This Row],[Dist]]="0000","0000",CONCATENATE(tbl_2020IDC[[#This Row],[Dist]]," - ",tbl_2020IDC[[#This Row],[Name]])))</f>
        <v>1206 - Clarion-Goldfield-Dows</v>
      </c>
      <c r="D71" s="139">
        <v>1.24</v>
      </c>
      <c r="E71" s="139">
        <v>8.09</v>
      </c>
      <c r="F71" s="140"/>
      <c r="G71" s="140"/>
      <c r="H71" s="140"/>
      <c r="I71" s="140"/>
      <c r="J71" s="140"/>
      <c r="K71" s="140"/>
      <c r="L71" s="140"/>
      <c r="M71" s="140"/>
      <c r="N71" s="140"/>
      <c r="O71" s="140"/>
    </row>
    <row r="72" spans="1:15" s="141" customFormat="1" ht="14.4" x14ac:dyDescent="0.3">
      <c r="A72" s="138" t="s">
        <v>143</v>
      </c>
      <c r="B72" s="138" t="s">
        <v>530</v>
      </c>
      <c r="C72" s="138" t="str">
        <f>IF(tbl_2020IDC[[#This Row],[Dist]]="","",IF(tbl_2020IDC[[#This Row],[Dist]]="0000","0000",CONCATENATE(tbl_2020IDC[[#This Row],[Dist]]," - ",tbl_2020IDC[[#This Row],[Name]])))</f>
        <v>1211 - Clarke</v>
      </c>
      <c r="D72" s="139">
        <v>2.3199999999999998</v>
      </c>
      <c r="E72" s="139">
        <v>10.45</v>
      </c>
      <c r="F72" s="140"/>
      <c r="G72" s="140"/>
      <c r="H72" s="140"/>
      <c r="I72" s="140"/>
      <c r="J72" s="140"/>
      <c r="K72" s="140"/>
      <c r="L72" s="140"/>
      <c r="M72" s="140"/>
      <c r="N72" s="140"/>
      <c r="O72" s="140"/>
    </row>
    <row r="73" spans="1:15" s="141" customFormat="1" ht="14.4" x14ac:dyDescent="0.3">
      <c r="A73" s="138" t="s">
        <v>144</v>
      </c>
      <c r="B73" s="138" t="s">
        <v>531</v>
      </c>
      <c r="C73" s="138" t="str">
        <f>IF(tbl_2020IDC[[#This Row],[Dist]]="","",IF(tbl_2020IDC[[#This Row],[Dist]]="0000","0000",CONCATENATE(tbl_2020IDC[[#This Row],[Dist]]," - ",tbl_2020IDC[[#This Row],[Name]])))</f>
        <v>1215 - Clarksville</v>
      </c>
      <c r="D73" s="139">
        <v>1.56</v>
      </c>
      <c r="E73" s="139">
        <v>7.66</v>
      </c>
      <c r="F73" s="140"/>
      <c r="G73" s="140"/>
      <c r="H73" s="140"/>
      <c r="I73" s="140"/>
      <c r="J73" s="140"/>
      <c r="K73" s="140"/>
      <c r="L73" s="140"/>
      <c r="M73" s="140"/>
      <c r="N73" s="140"/>
      <c r="O73" s="140"/>
    </row>
    <row r="74" spans="1:15" s="141" customFormat="1" ht="14.4" x14ac:dyDescent="0.3">
      <c r="A74" s="138" t="s">
        <v>145</v>
      </c>
      <c r="B74" s="138" t="s">
        <v>532</v>
      </c>
      <c r="C74" s="138" t="str">
        <f>IF(tbl_2020IDC[[#This Row],[Dist]]="","",IF(tbl_2020IDC[[#This Row],[Dist]]="0000","0000",CONCATENATE(tbl_2020IDC[[#This Row],[Dist]]," - ",tbl_2020IDC[[#This Row],[Name]])))</f>
        <v>1218 - Clay Central-Everly</v>
      </c>
      <c r="D74" s="139">
        <v>2.4900000000000002</v>
      </c>
      <c r="E74" s="139">
        <v>10.1</v>
      </c>
      <c r="F74" s="140"/>
      <c r="G74" s="140"/>
      <c r="H74" s="140"/>
      <c r="I74" s="140"/>
      <c r="J74" s="140"/>
      <c r="K74" s="140"/>
      <c r="L74" s="140"/>
      <c r="M74" s="140"/>
      <c r="N74" s="140"/>
      <c r="O74" s="140"/>
    </row>
    <row r="75" spans="1:15" s="141" customFormat="1" ht="14.4" x14ac:dyDescent="0.3">
      <c r="A75" s="138" t="s">
        <v>146</v>
      </c>
      <c r="B75" s="138" t="s">
        <v>533</v>
      </c>
      <c r="C75" s="138" t="str">
        <f>IF(tbl_2020IDC[[#This Row],[Dist]]="","",IF(tbl_2020IDC[[#This Row],[Dist]]="0000","0000",CONCATENATE(tbl_2020IDC[[#This Row],[Dist]]," - ",tbl_2020IDC[[#This Row],[Name]])))</f>
        <v>1221 - Clear Creek Amana</v>
      </c>
      <c r="D75" s="139">
        <v>1.98</v>
      </c>
      <c r="E75" s="139">
        <v>13.41</v>
      </c>
      <c r="F75" s="140"/>
      <c r="G75" s="140"/>
      <c r="H75" s="140"/>
      <c r="I75" s="140"/>
      <c r="J75" s="140"/>
      <c r="K75" s="140"/>
      <c r="L75" s="140"/>
      <c r="M75" s="140"/>
      <c r="N75" s="140"/>
      <c r="O75" s="140"/>
    </row>
    <row r="76" spans="1:15" s="141" customFormat="1" ht="14.4" x14ac:dyDescent="0.3">
      <c r="A76" s="138" t="s">
        <v>147</v>
      </c>
      <c r="B76" s="138" t="s">
        <v>534</v>
      </c>
      <c r="C76" s="138" t="str">
        <f>IF(tbl_2020IDC[[#This Row],[Dist]]="","",IF(tbl_2020IDC[[#This Row],[Dist]]="0000","0000",CONCATENATE(tbl_2020IDC[[#This Row],[Dist]]," - ",tbl_2020IDC[[#This Row],[Name]])))</f>
        <v>1233 - Clear Lake</v>
      </c>
      <c r="D76" s="139">
        <v>0.83</v>
      </c>
      <c r="E76" s="139">
        <v>12.05</v>
      </c>
      <c r="F76" s="140"/>
      <c r="G76" s="140"/>
      <c r="H76" s="140"/>
      <c r="I76" s="140"/>
      <c r="J76" s="140"/>
      <c r="K76" s="140"/>
      <c r="L76" s="140"/>
      <c r="M76" s="140"/>
      <c r="N76" s="140"/>
      <c r="O76" s="140"/>
    </row>
    <row r="77" spans="1:15" s="141" customFormat="1" ht="14.4" x14ac:dyDescent="0.3">
      <c r="A77" s="138" t="s">
        <v>148</v>
      </c>
      <c r="B77" s="138" t="s">
        <v>535</v>
      </c>
      <c r="C77" s="138" t="str">
        <f>IF(tbl_2020IDC[[#This Row],[Dist]]="","",IF(tbl_2020IDC[[#This Row],[Dist]]="0000","0000",CONCATENATE(tbl_2020IDC[[#This Row],[Dist]]," - ",tbl_2020IDC[[#This Row],[Name]])))</f>
        <v>1278 - Clinton</v>
      </c>
      <c r="D77" s="139">
        <v>3.08</v>
      </c>
      <c r="E77" s="139">
        <v>13.67</v>
      </c>
      <c r="F77" s="140"/>
      <c r="G77" s="140"/>
      <c r="H77" s="140"/>
      <c r="I77" s="140"/>
      <c r="J77" s="140"/>
      <c r="K77" s="140"/>
      <c r="L77" s="140"/>
      <c r="M77" s="140"/>
      <c r="N77" s="140"/>
      <c r="O77" s="140"/>
    </row>
    <row r="78" spans="1:15" s="141" customFormat="1" ht="14.4" x14ac:dyDescent="0.3">
      <c r="A78" s="138" t="s">
        <v>149</v>
      </c>
      <c r="B78" s="138" t="s">
        <v>536</v>
      </c>
      <c r="C78" s="138" t="str">
        <f>IF(tbl_2020IDC[[#This Row],[Dist]]="","",IF(tbl_2020IDC[[#This Row],[Dist]]="0000","0000",CONCATENATE(tbl_2020IDC[[#This Row],[Dist]]," - ",tbl_2020IDC[[#This Row],[Name]])))</f>
        <v>1332 - Colfax-Mingo</v>
      </c>
      <c r="D78" s="139">
        <v>1.78</v>
      </c>
      <c r="E78" s="139">
        <v>9.6</v>
      </c>
      <c r="F78" s="140"/>
      <c r="G78" s="140"/>
      <c r="H78" s="140"/>
      <c r="I78" s="140"/>
      <c r="J78" s="140"/>
      <c r="K78" s="140"/>
      <c r="L78" s="140"/>
      <c r="M78" s="140"/>
      <c r="N78" s="140"/>
      <c r="O78" s="140"/>
    </row>
    <row r="79" spans="1:15" s="141" customFormat="1" ht="14.4" x14ac:dyDescent="0.3">
      <c r="A79" s="138" t="s">
        <v>150</v>
      </c>
      <c r="B79" s="138" t="s">
        <v>537</v>
      </c>
      <c r="C79" s="138" t="str">
        <f>IF(tbl_2020IDC[[#This Row],[Dist]]="","",IF(tbl_2020IDC[[#This Row],[Dist]]="0000","0000",CONCATENATE(tbl_2020IDC[[#This Row],[Dist]]," - ",tbl_2020IDC[[#This Row],[Name]])))</f>
        <v>1337 - College</v>
      </c>
      <c r="D79" s="139">
        <v>1.88</v>
      </c>
      <c r="E79" s="139">
        <v>11.49</v>
      </c>
      <c r="F79" s="140"/>
      <c r="G79" s="140"/>
      <c r="H79" s="140"/>
      <c r="I79" s="140"/>
      <c r="J79" s="140"/>
      <c r="K79" s="140"/>
      <c r="L79" s="140"/>
      <c r="M79" s="140"/>
      <c r="N79" s="140"/>
      <c r="O79" s="140"/>
    </row>
    <row r="80" spans="1:15" s="141" customFormat="1" ht="14.4" x14ac:dyDescent="0.3">
      <c r="A80" s="138" t="s">
        <v>151</v>
      </c>
      <c r="B80" s="138" t="s">
        <v>538</v>
      </c>
      <c r="C80" s="138" t="str">
        <f>IF(tbl_2020IDC[[#This Row],[Dist]]="","",IF(tbl_2020IDC[[#This Row],[Dist]]="0000","0000",CONCATENATE(tbl_2020IDC[[#This Row],[Dist]]," - ",tbl_2020IDC[[#This Row],[Name]])))</f>
        <v>1350 - Collins-Maxwell</v>
      </c>
      <c r="D80" s="139">
        <v>2.52</v>
      </c>
      <c r="E80" s="139">
        <v>10.220000000000001</v>
      </c>
      <c r="F80" s="140"/>
      <c r="G80" s="140"/>
      <c r="H80" s="140"/>
      <c r="I80" s="140"/>
      <c r="J80" s="140"/>
      <c r="K80" s="140"/>
      <c r="L80" s="140"/>
      <c r="M80" s="140"/>
      <c r="N80" s="140"/>
      <c r="O80" s="140"/>
    </row>
    <row r="81" spans="1:15" s="141" customFormat="1" ht="14.4" x14ac:dyDescent="0.3">
      <c r="A81" s="138" t="s">
        <v>152</v>
      </c>
      <c r="B81" s="138" t="s">
        <v>539</v>
      </c>
      <c r="C81" s="138" t="str">
        <f>IF(tbl_2020IDC[[#This Row],[Dist]]="","",IF(tbl_2020IDC[[#This Row],[Dist]]="0000","0000",CONCATENATE(tbl_2020IDC[[#This Row],[Dist]]," - ",tbl_2020IDC[[#This Row],[Name]])))</f>
        <v>1359 - Colo-NESCO</v>
      </c>
      <c r="D81" s="139">
        <v>3.12</v>
      </c>
      <c r="E81" s="139">
        <v>13.35</v>
      </c>
      <c r="F81" s="140"/>
      <c r="G81" s="140"/>
      <c r="H81" s="140"/>
      <c r="I81" s="140"/>
      <c r="J81" s="140"/>
      <c r="K81" s="140"/>
      <c r="L81" s="140"/>
      <c r="M81" s="140"/>
      <c r="N81" s="140"/>
      <c r="O81" s="140"/>
    </row>
    <row r="82" spans="1:15" s="141" customFormat="1" ht="14.4" x14ac:dyDescent="0.3">
      <c r="A82" s="138" t="s">
        <v>153</v>
      </c>
      <c r="B82" s="138" t="s">
        <v>540</v>
      </c>
      <c r="C82" s="138" t="str">
        <f>IF(tbl_2020IDC[[#This Row],[Dist]]="","",IF(tbl_2020IDC[[#This Row],[Dist]]="0000","0000",CONCATENATE(tbl_2020IDC[[#This Row],[Dist]]," - ",tbl_2020IDC[[#This Row],[Name]])))</f>
        <v>1368 - Columbus</v>
      </c>
      <c r="D82" s="139">
        <v>2.62</v>
      </c>
      <c r="E82" s="139">
        <v>11.19</v>
      </c>
      <c r="F82" s="140"/>
      <c r="G82" s="140"/>
      <c r="H82" s="140"/>
      <c r="I82" s="140"/>
      <c r="J82" s="140"/>
      <c r="K82" s="140"/>
      <c r="L82" s="140"/>
      <c r="M82" s="140"/>
      <c r="N82" s="140"/>
      <c r="O82" s="140"/>
    </row>
    <row r="83" spans="1:15" s="141" customFormat="1" ht="14.4" x14ac:dyDescent="0.3">
      <c r="A83" s="138" t="s">
        <v>154</v>
      </c>
      <c r="B83" s="138" t="s">
        <v>541</v>
      </c>
      <c r="C83" s="138" t="str">
        <f>IF(tbl_2020IDC[[#This Row],[Dist]]="","",IF(tbl_2020IDC[[#This Row],[Dist]]="0000","0000",CONCATENATE(tbl_2020IDC[[#This Row],[Dist]]," - ",tbl_2020IDC[[#This Row],[Name]])))</f>
        <v>1413 - Coon Rapids-Bayard</v>
      </c>
      <c r="D83" s="139">
        <v>2.13</v>
      </c>
      <c r="E83" s="139">
        <v>9.77</v>
      </c>
      <c r="F83" s="140"/>
      <c r="G83" s="140"/>
      <c r="H83" s="140"/>
      <c r="I83" s="140"/>
      <c r="J83" s="140"/>
      <c r="K83" s="140"/>
      <c r="L83" s="140"/>
      <c r="M83" s="140"/>
      <c r="N83" s="140"/>
      <c r="O83" s="140"/>
    </row>
    <row r="84" spans="1:15" s="141" customFormat="1" ht="14.4" x14ac:dyDescent="0.3">
      <c r="A84" s="138" t="s">
        <v>155</v>
      </c>
      <c r="B84" s="138" t="s">
        <v>542</v>
      </c>
      <c r="C84" s="138" t="str">
        <f>IF(tbl_2020IDC[[#This Row],[Dist]]="","",IF(tbl_2020IDC[[#This Row],[Dist]]="0000","0000",CONCATENATE(tbl_2020IDC[[#This Row],[Dist]]," - ",tbl_2020IDC[[#This Row],[Name]])))</f>
        <v>1431 - Corning</v>
      </c>
      <c r="D84" s="139">
        <v>2.0099999999999998</v>
      </c>
      <c r="E84" s="139">
        <v>12.69</v>
      </c>
      <c r="F84" s="140"/>
      <c r="G84" s="140"/>
      <c r="H84" s="140"/>
      <c r="I84" s="140"/>
      <c r="J84" s="140"/>
      <c r="K84" s="140"/>
      <c r="L84" s="140"/>
      <c r="M84" s="140"/>
      <c r="N84" s="140"/>
      <c r="O84" s="140"/>
    </row>
    <row r="85" spans="1:15" s="141" customFormat="1" ht="14.4" x14ac:dyDescent="0.3">
      <c r="A85" s="138" t="s">
        <v>156</v>
      </c>
      <c r="B85" s="138" t="s">
        <v>543</v>
      </c>
      <c r="C85" s="138" t="str">
        <f>IF(tbl_2020IDC[[#This Row],[Dist]]="","",IF(tbl_2020IDC[[#This Row],[Dist]]="0000","0000",CONCATENATE(tbl_2020IDC[[#This Row],[Dist]]," - ",tbl_2020IDC[[#This Row],[Name]])))</f>
        <v>1476 - Council Bluffs</v>
      </c>
      <c r="D85" s="139">
        <v>3.44</v>
      </c>
      <c r="E85" s="139">
        <v>11.21</v>
      </c>
      <c r="F85" s="140"/>
      <c r="G85" s="140"/>
      <c r="H85" s="140"/>
      <c r="I85" s="140"/>
      <c r="J85" s="140"/>
      <c r="K85" s="140"/>
      <c r="L85" s="140"/>
      <c r="M85" s="140"/>
      <c r="N85" s="140"/>
      <c r="O85" s="140"/>
    </row>
    <row r="86" spans="1:15" s="141" customFormat="1" ht="14.4" x14ac:dyDescent="0.3">
      <c r="A86" s="138" t="s">
        <v>157</v>
      </c>
      <c r="B86" s="138" t="s">
        <v>544</v>
      </c>
      <c r="C86" s="138" t="str">
        <f>IF(tbl_2020IDC[[#This Row],[Dist]]="","",IF(tbl_2020IDC[[#This Row],[Dist]]="0000","0000",CONCATENATE(tbl_2020IDC[[#This Row],[Dist]]," - ",tbl_2020IDC[[#This Row],[Name]])))</f>
        <v>1503 - Creston</v>
      </c>
      <c r="D86" s="139">
        <v>1.34</v>
      </c>
      <c r="E86" s="139">
        <v>9.4700000000000006</v>
      </c>
      <c r="F86" s="140"/>
      <c r="G86" s="140"/>
      <c r="H86" s="140"/>
      <c r="I86" s="140"/>
      <c r="J86" s="140"/>
      <c r="K86" s="140"/>
      <c r="L86" s="140"/>
      <c r="M86" s="140"/>
      <c r="N86" s="140"/>
      <c r="O86" s="140"/>
    </row>
    <row r="87" spans="1:15" s="141" customFormat="1" ht="14.4" x14ac:dyDescent="0.3">
      <c r="A87" s="138" t="s">
        <v>158</v>
      </c>
      <c r="B87" s="138" t="s">
        <v>545</v>
      </c>
      <c r="C87" s="138" t="str">
        <f>IF(tbl_2020IDC[[#This Row],[Dist]]="","",IF(tbl_2020IDC[[#This Row],[Dist]]="0000","0000",CONCATENATE(tbl_2020IDC[[#This Row],[Dist]]," - ",tbl_2020IDC[[#This Row],[Name]])))</f>
        <v>1576 - Dallas Center-Grimes</v>
      </c>
      <c r="D87" s="139">
        <v>1.4</v>
      </c>
      <c r="E87" s="139">
        <v>12.24</v>
      </c>
      <c r="F87" s="140"/>
      <c r="G87" s="140"/>
      <c r="H87" s="140"/>
      <c r="I87" s="140"/>
      <c r="J87" s="140"/>
      <c r="K87" s="140"/>
      <c r="L87" s="140"/>
      <c r="M87" s="140"/>
      <c r="N87" s="140"/>
      <c r="O87" s="140"/>
    </row>
    <row r="88" spans="1:15" s="141" customFormat="1" ht="14.4" x14ac:dyDescent="0.3">
      <c r="A88" s="138" t="s">
        <v>159</v>
      </c>
      <c r="B88" s="138" t="s">
        <v>546</v>
      </c>
      <c r="C88" s="138" t="str">
        <f>IF(tbl_2020IDC[[#This Row],[Dist]]="","",IF(tbl_2020IDC[[#This Row],[Dist]]="0000","0000",CONCATENATE(tbl_2020IDC[[#This Row],[Dist]]," - ",tbl_2020IDC[[#This Row],[Name]])))</f>
        <v>1602 - Danville</v>
      </c>
      <c r="D88" s="139">
        <v>2.12</v>
      </c>
      <c r="E88" s="139">
        <v>12.22</v>
      </c>
      <c r="F88" s="140"/>
      <c r="G88" s="140"/>
      <c r="H88" s="140"/>
      <c r="I88" s="140"/>
      <c r="J88" s="140"/>
      <c r="K88" s="140"/>
      <c r="L88" s="140"/>
      <c r="M88" s="140"/>
      <c r="N88" s="140"/>
      <c r="O88" s="140"/>
    </row>
    <row r="89" spans="1:15" s="141" customFormat="1" ht="14.4" x14ac:dyDescent="0.3">
      <c r="A89" s="138" t="s">
        <v>160</v>
      </c>
      <c r="B89" s="138" t="s">
        <v>547</v>
      </c>
      <c r="C89" s="138" t="str">
        <f>IF(tbl_2020IDC[[#This Row],[Dist]]="","",IF(tbl_2020IDC[[#This Row],[Dist]]="0000","0000",CONCATENATE(tbl_2020IDC[[#This Row],[Dist]]," - ",tbl_2020IDC[[#This Row],[Name]])))</f>
        <v>1611 - Davenport</v>
      </c>
      <c r="D89" s="139">
        <v>2.31</v>
      </c>
      <c r="E89" s="139">
        <v>9.23</v>
      </c>
      <c r="F89" s="140"/>
      <c r="G89" s="140"/>
      <c r="H89" s="140"/>
      <c r="I89" s="140"/>
      <c r="J89" s="140"/>
      <c r="K89" s="140"/>
      <c r="L89" s="140"/>
      <c r="M89" s="140"/>
      <c r="N89" s="140"/>
      <c r="O89" s="140"/>
    </row>
    <row r="90" spans="1:15" s="141" customFormat="1" ht="14.4" x14ac:dyDescent="0.3">
      <c r="A90" s="138" t="s">
        <v>161</v>
      </c>
      <c r="B90" s="138" t="s">
        <v>548</v>
      </c>
      <c r="C90" s="138" t="str">
        <f>IF(tbl_2020IDC[[#This Row],[Dist]]="","",IF(tbl_2020IDC[[#This Row],[Dist]]="0000","0000",CONCATENATE(tbl_2020IDC[[#This Row],[Dist]]," - ",tbl_2020IDC[[#This Row],[Name]])))</f>
        <v>1619 - Davis County</v>
      </c>
      <c r="D90" s="139">
        <v>4</v>
      </c>
      <c r="E90" s="139">
        <v>14.72</v>
      </c>
      <c r="F90" s="140"/>
      <c r="G90" s="140"/>
      <c r="H90" s="140"/>
      <c r="I90" s="140"/>
      <c r="J90" s="140"/>
      <c r="K90" s="140"/>
      <c r="L90" s="140"/>
      <c r="M90" s="140"/>
      <c r="N90" s="140"/>
      <c r="O90" s="140"/>
    </row>
    <row r="91" spans="1:15" s="141" customFormat="1" ht="14.4" x14ac:dyDescent="0.3">
      <c r="A91" s="138" t="s">
        <v>162</v>
      </c>
      <c r="B91" s="138" t="s">
        <v>549</v>
      </c>
      <c r="C91" s="138" t="str">
        <f>IF(tbl_2020IDC[[#This Row],[Dist]]="","",IF(tbl_2020IDC[[#This Row],[Dist]]="0000","0000",CONCATENATE(tbl_2020IDC[[#This Row],[Dist]]," - ",tbl_2020IDC[[#This Row],[Name]])))</f>
        <v>1638 - Decorah</v>
      </c>
      <c r="D91" s="139">
        <v>1.55</v>
      </c>
      <c r="E91" s="139">
        <v>12.36</v>
      </c>
      <c r="F91" s="140"/>
      <c r="G91" s="140"/>
      <c r="H91" s="140"/>
      <c r="I91" s="140"/>
      <c r="J91" s="140"/>
      <c r="K91" s="140"/>
      <c r="L91" s="140"/>
      <c r="M91" s="140"/>
      <c r="N91" s="140"/>
      <c r="O91" s="140"/>
    </row>
    <row r="92" spans="1:15" s="141" customFormat="1" ht="14.4" x14ac:dyDescent="0.3">
      <c r="A92" s="138" t="s">
        <v>163</v>
      </c>
      <c r="B92" s="138" t="s">
        <v>550</v>
      </c>
      <c r="C92" s="138" t="str">
        <f>IF(tbl_2020IDC[[#This Row],[Dist]]="","",IF(tbl_2020IDC[[#This Row],[Dist]]="0000","0000",CONCATENATE(tbl_2020IDC[[#This Row],[Dist]]," - ",tbl_2020IDC[[#This Row],[Name]])))</f>
        <v>1675 - Delwood</v>
      </c>
      <c r="D92" s="139">
        <v>3.13</v>
      </c>
      <c r="E92" s="139">
        <v>9.33</v>
      </c>
      <c r="F92" s="140"/>
      <c r="G92" s="140"/>
      <c r="H92" s="140"/>
      <c r="I92" s="140"/>
      <c r="J92" s="140"/>
      <c r="K92" s="140"/>
      <c r="L92" s="140"/>
      <c r="M92" s="140"/>
      <c r="N92" s="140"/>
      <c r="O92" s="140"/>
    </row>
    <row r="93" spans="1:15" s="141" customFormat="1" ht="14.4" x14ac:dyDescent="0.3">
      <c r="A93" s="138" t="s">
        <v>164</v>
      </c>
      <c r="B93" s="138" t="s">
        <v>551</v>
      </c>
      <c r="C93" s="138" t="str">
        <f>IF(tbl_2020IDC[[#This Row],[Dist]]="","",IF(tbl_2020IDC[[#This Row],[Dist]]="0000","0000",CONCATENATE(tbl_2020IDC[[#This Row],[Dist]]," - ",tbl_2020IDC[[#This Row],[Name]])))</f>
        <v>1701 - Denison</v>
      </c>
      <c r="D93" s="139">
        <v>1.84</v>
      </c>
      <c r="E93" s="139">
        <v>12.46</v>
      </c>
      <c r="F93" s="140"/>
      <c r="G93" s="140"/>
      <c r="H93" s="140"/>
      <c r="I93" s="140"/>
      <c r="J93" s="140"/>
      <c r="K93" s="140"/>
      <c r="L93" s="140"/>
      <c r="M93" s="140"/>
      <c r="N93" s="140"/>
      <c r="O93" s="140"/>
    </row>
    <row r="94" spans="1:15" s="141" customFormat="1" ht="14.4" x14ac:dyDescent="0.3">
      <c r="A94" s="138" t="s">
        <v>165</v>
      </c>
      <c r="B94" s="138" t="s">
        <v>552</v>
      </c>
      <c r="C94" s="138" t="str">
        <f>IF(tbl_2020IDC[[#This Row],[Dist]]="","",IF(tbl_2020IDC[[#This Row],[Dist]]="0000","0000",CONCATENATE(tbl_2020IDC[[#This Row],[Dist]]," - ",tbl_2020IDC[[#This Row],[Name]])))</f>
        <v>1719 - Denver</v>
      </c>
      <c r="D94" s="139">
        <v>1.99</v>
      </c>
      <c r="E94" s="139">
        <v>13.38</v>
      </c>
      <c r="F94" s="140"/>
      <c r="G94" s="140"/>
      <c r="H94" s="140"/>
      <c r="I94" s="140"/>
      <c r="J94" s="140"/>
      <c r="K94" s="140"/>
      <c r="L94" s="140"/>
      <c r="M94" s="140"/>
      <c r="N94" s="140"/>
      <c r="O94" s="140"/>
    </row>
    <row r="95" spans="1:15" s="141" customFormat="1" ht="14.4" x14ac:dyDescent="0.3">
      <c r="A95" s="138" t="s">
        <v>166</v>
      </c>
      <c r="B95" s="138" t="s">
        <v>553</v>
      </c>
      <c r="C95" s="138" t="str">
        <f>IF(tbl_2020IDC[[#This Row],[Dist]]="","",IF(tbl_2020IDC[[#This Row],[Dist]]="0000","0000",CONCATENATE(tbl_2020IDC[[#This Row],[Dist]]," - ",tbl_2020IDC[[#This Row],[Name]])))</f>
        <v>1737 - Des Moines Independent</v>
      </c>
      <c r="D95" s="139">
        <v>3.83</v>
      </c>
      <c r="E95" s="139">
        <v>13.16</v>
      </c>
      <c r="F95" s="140"/>
      <c r="G95" s="140"/>
      <c r="H95" s="140"/>
      <c r="I95" s="140"/>
      <c r="J95" s="140"/>
      <c r="K95" s="140"/>
      <c r="L95" s="140"/>
      <c r="M95" s="140"/>
      <c r="N95" s="140"/>
      <c r="O95" s="140"/>
    </row>
    <row r="96" spans="1:15" s="141" customFormat="1" ht="14.4" x14ac:dyDescent="0.3">
      <c r="A96" s="138" t="s">
        <v>167</v>
      </c>
      <c r="B96" s="138" t="s">
        <v>554</v>
      </c>
      <c r="C96" s="138" t="str">
        <f>IF(tbl_2020IDC[[#This Row],[Dist]]="","",IF(tbl_2020IDC[[#This Row],[Dist]]="0000","0000",CONCATENATE(tbl_2020IDC[[#This Row],[Dist]]," - ",tbl_2020IDC[[#This Row],[Name]])))</f>
        <v>1782 - Diagonal</v>
      </c>
      <c r="D96" s="139">
        <v>2.34</v>
      </c>
      <c r="E96" s="139">
        <v>13.67</v>
      </c>
      <c r="F96" s="140"/>
      <c r="G96" s="140"/>
      <c r="H96" s="140"/>
      <c r="I96" s="140"/>
      <c r="J96" s="140"/>
      <c r="K96" s="140"/>
      <c r="L96" s="140"/>
      <c r="M96" s="140"/>
      <c r="N96" s="140"/>
      <c r="O96" s="140"/>
    </row>
    <row r="97" spans="1:15" s="141" customFormat="1" ht="14.4" x14ac:dyDescent="0.3">
      <c r="A97" s="138" t="s">
        <v>168</v>
      </c>
      <c r="B97" s="138" t="s">
        <v>555</v>
      </c>
      <c r="C97" s="138" t="str">
        <f>IF(tbl_2020IDC[[#This Row],[Dist]]="","",IF(tbl_2020IDC[[#This Row],[Dist]]="0000","0000",CONCATENATE(tbl_2020IDC[[#This Row],[Dist]]," - ",tbl_2020IDC[[#This Row],[Name]])))</f>
        <v>1791 - Dike-New Hartford</v>
      </c>
      <c r="D97" s="139">
        <v>1.64</v>
      </c>
      <c r="E97" s="139">
        <v>10.66</v>
      </c>
      <c r="F97" s="140"/>
      <c r="G97" s="140"/>
      <c r="H97" s="140"/>
      <c r="I97" s="140"/>
      <c r="J97" s="140"/>
      <c r="K97" s="140"/>
      <c r="L97" s="140"/>
      <c r="M97" s="140"/>
      <c r="N97" s="140"/>
      <c r="O97" s="140"/>
    </row>
    <row r="98" spans="1:15" s="141" customFormat="1" ht="14.4" x14ac:dyDescent="0.3">
      <c r="A98" s="138" t="s">
        <v>169</v>
      </c>
      <c r="B98" s="138" t="s">
        <v>556</v>
      </c>
      <c r="C98" s="138" t="str">
        <f>IF(tbl_2020IDC[[#This Row],[Dist]]="","",IF(tbl_2020IDC[[#This Row],[Dist]]="0000","0000",CONCATENATE(tbl_2020IDC[[#This Row],[Dist]]," - ",tbl_2020IDC[[#This Row],[Name]])))</f>
        <v>1863 - Dubuque</v>
      </c>
      <c r="D98" s="139">
        <v>2.5299999999999998</v>
      </c>
      <c r="E98" s="139">
        <v>10.86</v>
      </c>
      <c r="F98" s="140"/>
      <c r="G98" s="140"/>
      <c r="H98" s="140"/>
      <c r="I98" s="140"/>
      <c r="J98" s="140"/>
      <c r="K98" s="140"/>
      <c r="L98" s="140"/>
      <c r="M98" s="140"/>
      <c r="N98" s="140"/>
      <c r="O98" s="140"/>
    </row>
    <row r="99" spans="1:15" s="141" customFormat="1" ht="14.4" x14ac:dyDescent="0.3">
      <c r="A99" s="138" t="s">
        <v>170</v>
      </c>
      <c r="B99" s="138" t="s">
        <v>557</v>
      </c>
      <c r="C99" s="138" t="str">
        <f>IF(tbl_2020IDC[[#This Row],[Dist]]="","",IF(tbl_2020IDC[[#This Row],[Dist]]="0000","0000",CONCATENATE(tbl_2020IDC[[#This Row],[Dist]]," - ",tbl_2020IDC[[#This Row],[Name]])))</f>
        <v>1908 - Dunkerton</v>
      </c>
      <c r="D99" s="139">
        <v>2.0299999999999998</v>
      </c>
      <c r="E99" s="139">
        <v>10.67</v>
      </c>
      <c r="F99" s="140"/>
      <c r="G99" s="140"/>
      <c r="H99" s="140"/>
      <c r="I99" s="140"/>
      <c r="J99" s="140"/>
      <c r="K99" s="140"/>
      <c r="L99" s="140"/>
      <c r="M99" s="140"/>
      <c r="N99" s="140"/>
      <c r="O99" s="140"/>
    </row>
    <row r="100" spans="1:15" s="141" customFormat="1" ht="14.4" x14ac:dyDescent="0.3">
      <c r="A100" s="138" t="s">
        <v>171</v>
      </c>
      <c r="B100" s="138" t="s">
        <v>558</v>
      </c>
      <c r="C100" s="138" t="str">
        <f>IF(tbl_2020IDC[[#This Row],[Dist]]="","",IF(tbl_2020IDC[[#This Row],[Dist]]="0000","0000",CONCATENATE(tbl_2020IDC[[#This Row],[Dist]]," - ",tbl_2020IDC[[#This Row],[Name]])))</f>
        <v>1917 - Boyer Valley</v>
      </c>
      <c r="D100" s="139">
        <v>2.4500000000000002</v>
      </c>
      <c r="E100" s="139">
        <v>11.33</v>
      </c>
      <c r="F100" s="140"/>
      <c r="G100" s="140"/>
      <c r="H100" s="140"/>
      <c r="I100" s="140"/>
      <c r="J100" s="140"/>
      <c r="K100" s="140"/>
      <c r="L100" s="140"/>
      <c r="M100" s="140"/>
      <c r="N100" s="140"/>
      <c r="O100" s="140"/>
    </row>
    <row r="101" spans="1:15" s="141" customFormat="1" ht="14.4" x14ac:dyDescent="0.3">
      <c r="A101" s="138" t="s">
        <v>172</v>
      </c>
      <c r="B101" s="138" t="s">
        <v>559</v>
      </c>
      <c r="C101" s="138" t="str">
        <f>IF(tbl_2020IDC[[#This Row],[Dist]]="","",IF(tbl_2020IDC[[#This Row],[Dist]]="0000","0000",CONCATENATE(tbl_2020IDC[[#This Row],[Dist]]," - ",tbl_2020IDC[[#This Row],[Name]])))</f>
        <v>1926 - Durant</v>
      </c>
      <c r="D101" s="139">
        <v>1.73</v>
      </c>
      <c r="E101" s="139">
        <v>11.96</v>
      </c>
      <c r="F101" s="140"/>
      <c r="G101" s="140"/>
      <c r="H101" s="140"/>
      <c r="I101" s="140"/>
      <c r="J101" s="140"/>
      <c r="K101" s="140"/>
      <c r="L101" s="140"/>
      <c r="M101" s="140"/>
      <c r="N101" s="140"/>
      <c r="O101" s="140"/>
    </row>
    <row r="102" spans="1:15" s="141" customFormat="1" ht="14.4" x14ac:dyDescent="0.3">
      <c r="A102" s="138" t="s">
        <v>173</v>
      </c>
      <c r="B102" s="138" t="s">
        <v>560</v>
      </c>
      <c r="C102" s="138" t="str">
        <f>IF(tbl_2020IDC[[#This Row],[Dist]]="","",IF(tbl_2020IDC[[#This Row],[Dist]]="0000","0000",CONCATENATE(tbl_2020IDC[[#This Row],[Dist]]," - ",tbl_2020IDC[[#This Row],[Name]])))</f>
        <v>1944 - Eagle Grove</v>
      </c>
      <c r="D102" s="139">
        <v>1.56</v>
      </c>
      <c r="E102" s="139">
        <v>8.77</v>
      </c>
      <c r="F102" s="140"/>
      <c r="G102" s="140"/>
      <c r="H102" s="140"/>
      <c r="I102" s="140"/>
      <c r="J102" s="140"/>
      <c r="K102" s="140"/>
      <c r="L102" s="140"/>
      <c r="M102" s="140"/>
      <c r="N102" s="140"/>
      <c r="O102" s="140"/>
    </row>
    <row r="103" spans="1:15" s="141" customFormat="1" ht="14.4" x14ac:dyDescent="0.3">
      <c r="A103" s="138" t="s">
        <v>174</v>
      </c>
      <c r="B103" s="138" t="s">
        <v>561</v>
      </c>
      <c r="C103" s="138" t="str">
        <f>IF(tbl_2020IDC[[#This Row],[Dist]]="","",IF(tbl_2020IDC[[#This Row],[Dist]]="0000","0000",CONCATENATE(tbl_2020IDC[[#This Row],[Dist]]," - ",tbl_2020IDC[[#This Row],[Name]])))</f>
        <v>1953 - Earlham</v>
      </c>
      <c r="D103" s="139">
        <v>3.24</v>
      </c>
      <c r="E103" s="139">
        <v>10.79</v>
      </c>
      <c r="F103" s="140"/>
      <c r="G103" s="140"/>
      <c r="H103" s="140"/>
      <c r="I103" s="140"/>
      <c r="J103" s="140"/>
      <c r="K103" s="140"/>
      <c r="L103" s="140"/>
      <c r="M103" s="140"/>
      <c r="N103" s="140"/>
      <c r="O103" s="140"/>
    </row>
    <row r="104" spans="1:15" s="141" customFormat="1" ht="14.4" x14ac:dyDescent="0.3">
      <c r="A104" s="138" t="s">
        <v>175</v>
      </c>
      <c r="B104" s="138" t="s">
        <v>562</v>
      </c>
      <c r="C104" s="138" t="str">
        <f>IF(tbl_2020IDC[[#This Row],[Dist]]="","",IF(tbl_2020IDC[[#This Row],[Dist]]="0000","0000",CONCATENATE(tbl_2020IDC[[#This Row],[Dist]]," - ",tbl_2020IDC[[#This Row],[Name]])))</f>
        <v>1963 - East Buchanan</v>
      </c>
      <c r="D104" s="139">
        <v>1.66</v>
      </c>
      <c r="E104" s="139">
        <v>9.9499999999999993</v>
      </c>
      <c r="F104" s="140"/>
      <c r="G104" s="140"/>
      <c r="H104" s="140"/>
      <c r="I104" s="140"/>
      <c r="J104" s="140"/>
      <c r="K104" s="140"/>
      <c r="L104" s="140"/>
      <c r="M104" s="140"/>
      <c r="N104" s="140"/>
      <c r="O104" s="140"/>
    </row>
    <row r="105" spans="1:15" s="141" customFormat="1" ht="14.4" x14ac:dyDescent="0.3">
      <c r="A105" s="138" t="s">
        <v>176</v>
      </c>
      <c r="B105" s="138" t="s">
        <v>563</v>
      </c>
      <c r="C105" s="138" t="str">
        <f>IF(tbl_2020IDC[[#This Row],[Dist]]="","",IF(tbl_2020IDC[[#This Row],[Dist]]="0000","0000",CONCATENATE(tbl_2020IDC[[#This Row],[Dist]]," - ",tbl_2020IDC[[#This Row],[Name]])))</f>
        <v>1965 - Easton Valley</v>
      </c>
      <c r="D105" s="139">
        <v>1.83</v>
      </c>
      <c r="E105" s="139">
        <v>7.88</v>
      </c>
      <c r="F105" s="140"/>
      <c r="G105" s="140"/>
      <c r="H105" s="140"/>
      <c r="I105" s="140"/>
      <c r="J105" s="140"/>
      <c r="K105" s="140"/>
      <c r="L105" s="140"/>
      <c r="M105" s="140"/>
      <c r="N105" s="140"/>
      <c r="O105" s="140"/>
    </row>
    <row r="106" spans="1:15" s="141" customFormat="1" ht="14.4" x14ac:dyDescent="0.3">
      <c r="A106" s="138" t="s">
        <v>177</v>
      </c>
      <c r="B106" s="138" t="s">
        <v>564</v>
      </c>
      <c r="C106" s="138" t="str">
        <f>IF(tbl_2020IDC[[#This Row],[Dist]]="","",IF(tbl_2020IDC[[#This Row],[Dist]]="0000","0000",CONCATENATE(tbl_2020IDC[[#This Row],[Dist]]," - ",tbl_2020IDC[[#This Row],[Name]])))</f>
        <v>1968 - East Marshall</v>
      </c>
      <c r="D106" s="139">
        <v>2.37</v>
      </c>
      <c r="E106" s="139">
        <v>15.53</v>
      </c>
      <c r="F106" s="140"/>
      <c r="G106" s="140"/>
      <c r="H106" s="140"/>
      <c r="I106" s="140"/>
      <c r="J106" s="140"/>
      <c r="K106" s="140"/>
      <c r="L106" s="140"/>
      <c r="M106" s="140"/>
      <c r="N106" s="140"/>
      <c r="O106" s="140"/>
    </row>
    <row r="107" spans="1:15" s="141" customFormat="1" ht="14.4" x14ac:dyDescent="0.3">
      <c r="A107" s="138" t="s">
        <v>178</v>
      </c>
      <c r="B107" s="138" t="s">
        <v>565</v>
      </c>
      <c r="C107" s="138" t="str">
        <f>IF(tbl_2020IDC[[#This Row],[Dist]]="","",IF(tbl_2020IDC[[#This Row],[Dist]]="0000","0000",CONCATENATE(tbl_2020IDC[[#This Row],[Dist]]," - ",tbl_2020IDC[[#This Row],[Name]])))</f>
        <v>1970 - East Union</v>
      </c>
      <c r="D107" s="139">
        <v>0.4</v>
      </c>
      <c r="E107" s="139">
        <v>9.57</v>
      </c>
      <c r="F107" s="140"/>
      <c r="G107" s="140"/>
      <c r="H107" s="140"/>
      <c r="I107" s="140"/>
      <c r="J107" s="140"/>
      <c r="K107" s="140"/>
      <c r="L107" s="140"/>
      <c r="M107" s="140"/>
      <c r="N107" s="140"/>
      <c r="O107" s="140"/>
    </row>
    <row r="108" spans="1:15" s="141" customFormat="1" ht="14.4" x14ac:dyDescent="0.3">
      <c r="A108" s="138" t="s">
        <v>179</v>
      </c>
      <c r="B108" s="138" t="s">
        <v>566</v>
      </c>
      <c r="C108" s="138" t="str">
        <f>IF(tbl_2020IDC[[#This Row],[Dist]]="","",IF(tbl_2020IDC[[#This Row],[Dist]]="0000","0000",CONCATENATE(tbl_2020IDC[[#This Row],[Dist]]," - ",tbl_2020IDC[[#This Row],[Name]])))</f>
        <v>1972 - Eastern Allamakee</v>
      </c>
      <c r="D108" s="139">
        <v>2.2999999999999998</v>
      </c>
      <c r="E108" s="139">
        <v>15.24</v>
      </c>
      <c r="F108" s="140"/>
      <c r="G108" s="140"/>
      <c r="H108" s="140"/>
      <c r="I108" s="140"/>
      <c r="J108" s="140"/>
      <c r="K108" s="140"/>
      <c r="L108" s="140"/>
      <c r="M108" s="140"/>
      <c r="N108" s="140"/>
      <c r="O108" s="140"/>
    </row>
    <row r="109" spans="1:15" s="141" customFormat="1" ht="14.4" x14ac:dyDescent="0.3">
      <c r="A109" s="138" t="s">
        <v>180</v>
      </c>
      <c r="B109" s="138" t="s">
        <v>567</v>
      </c>
      <c r="C109" s="138" t="str">
        <f>IF(tbl_2020IDC[[#This Row],[Dist]]="","",IF(tbl_2020IDC[[#This Row],[Dist]]="0000","0000",CONCATENATE(tbl_2020IDC[[#This Row],[Dist]]," - ",tbl_2020IDC[[#This Row],[Name]])))</f>
        <v>1975 - River Valley</v>
      </c>
      <c r="D109" s="139">
        <v>1.4</v>
      </c>
      <c r="E109" s="139">
        <v>10.94</v>
      </c>
      <c r="F109" s="140"/>
      <c r="G109" s="140"/>
      <c r="H109" s="140"/>
      <c r="I109" s="140"/>
      <c r="J109" s="140"/>
      <c r="K109" s="140"/>
      <c r="L109" s="140"/>
      <c r="M109" s="140"/>
      <c r="N109" s="140"/>
      <c r="O109" s="140"/>
    </row>
    <row r="110" spans="1:15" s="141" customFormat="1" ht="14.4" x14ac:dyDescent="0.3">
      <c r="A110" s="138" t="s">
        <v>181</v>
      </c>
      <c r="B110" s="138" t="s">
        <v>568</v>
      </c>
      <c r="C110" s="138" t="str">
        <f>IF(tbl_2020IDC[[#This Row],[Dist]]="","",IF(tbl_2020IDC[[#This Row],[Dist]]="0000","0000",CONCATENATE(tbl_2020IDC[[#This Row],[Dist]]," - ",tbl_2020IDC[[#This Row],[Name]])))</f>
        <v>1989 - Edgewood-Colesburg</v>
      </c>
      <c r="D110" s="139">
        <v>2.33</v>
      </c>
      <c r="E110" s="139">
        <v>11.74</v>
      </c>
      <c r="F110" s="140"/>
      <c r="G110" s="140"/>
      <c r="H110" s="140"/>
      <c r="I110" s="140"/>
      <c r="J110" s="140"/>
      <c r="K110" s="140"/>
      <c r="L110" s="140"/>
      <c r="M110" s="140"/>
      <c r="N110" s="140"/>
      <c r="O110" s="140"/>
    </row>
    <row r="111" spans="1:15" s="141" customFormat="1" ht="14.4" x14ac:dyDescent="0.3">
      <c r="A111" s="138" t="s">
        <v>182</v>
      </c>
      <c r="B111" s="138" t="s">
        <v>569</v>
      </c>
      <c r="C111" s="138" t="str">
        <f>IF(tbl_2020IDC[[#This Row],[Dist]]="","",IF(tbl_2020IDC[[#This Row],[Dist]]="0000","0000",CONCATENATE(tbl_2020IDC[[#This Row],[Dist]]," - ",tbl_2020IDC[[#This Row],[Name]])))</f>
        <v>2007 - Eldora-New Providence</v>
      </c>
      <c r="D111" s="139">
        <v>1.43</v>
      </c>
      <c r="E111" s="139">
        <v>9.59</v>
      </c>
      <c r="F111" s="140"/>
      <c r="G111" s="140"/>
      <c r="H111" s="140"/>
      <c r="I111" s="140"/>
      <c r="J111" s="140"/>
      <c r="K111" s="140"/>
      <c r="L111" s="140"/>
      <c r="M111" s="140"/>
      <c r="N111" s="140"/>
      <c r="O111" s="140"/>
    </row>
    <row r="112" spans="1:15" s="141" customFormat="1" ht="14.4" x14ac:dyDescent="0.3">
      <c r="A112" s="138" t="s">
        <v>183</v>
      </c>
      <c r="B112" s="138" t="s">
        <v>570</v>
      </c>
      <c r="C112" s="138" t="str">
        <f>IF(tbl_2020IDC[[#This Row],[Dist]]="","",IF(tbl_2020IDC[[#This Row],[Dist]]="0000","0000",CONCATENATE(tbl_2020IDC[[#This Row],[Dist]]," - ",tbl_2020IDC[[#This Row],[Name]])))</f>
        <v>2088 - Emmetsburg</v>
      </c>
      <c r="D112" s="139">
        <v>1.26</v>
      </c>
      <c r="E112" s="139">
        <v>9.84</v>
      </c>
      <c r="F112" s="140"/>
      <c r="G112" s="140"/>
      <c r="H112" s="140"/>
      <c r="I112" s="140"/>
      <c r="J112" s="140"/>
      <c r="K112" s="140"/>
      <c r="L112" s="140"/>
      <c r="M112" s="140"/>
      <c r="N112" s="140"/>
      <c r="O112" s="140"/>
    </row>
    <row r="113" spans="1:15" s="141" customFormat="1" ht="14.4" x14ac:dyDescent="0.3">
      <c r="A113" s="138" t="s">
        <v>184</v>
      </c>
      <c r="B113" s="138" t="s">
        <v>571</v>
      </c>
      <c r="C113" s="138" t="str">
        <f>IF(tbl_2020IDC[[#This Row],[Dist]]="","",IF(tbl_2020IDC[[#This Row],[Dist]]="0000","0000",CONCATENATE(tbl_2020IDC[[#This Row],[Dist]]," - ",tbl_2020IDC[[#This Row],[Name]])))</f>
        <v>2097 - English Valleys</v>
      </c>
      <c r="D113" s="139">
        <v>3.02</v>
      </c>
      <c r="E113" s="139">
        <v>8.2799999999999994</v>
      </c>
      <c r="F113" s="140"/>
      <c r="G113" s="140"/>
      <c r="H113" s="140"/>
      <c r="I113" s="140"/>
      <c r="J113" s="140"/>
      <c r="K113" s="140"/>
      <c r="L113" s="140"/>
      <c r="M113" s="140"/>
      <c r="N113" s="140"/>
      <c r="O113" s="140"/>
    </row>
    <row r="114" spans="1:15" s="141" customFormat="1" ht="14.4" x14ac:dyDescent="0.3">
      <c r="A114" s="138" t="s">
        <v>185</v>
      </c>
      <c r="B114" s="138" t="s">
        <v>572</v>
      </c>
      <c r="C114" s="138" t="str">
        <f>IF(tbl_2020IDC[[#This Row],[Dist]]="","",IF(tbl_2020IDC[[#This Row],[Dist]]="0000","0000",CONCATENATE(tbl_2020IDC[[#This Row],[Dist]]," - ",tbl_2020IDC[[#This Row],[Name]])))</f>
        <v>2113 - Essex</v>
      </c>
      <c r="D114" s="139">
        <v>1.7</v>
      </c>
      <c r="E114" s="139">
        <v>8.01</v>
      </c>
      <c r="F114" s="140"/>
      <c r="G114" s="140"/>
      <c r="H114" s="140"/>
      <c r="I114" s="140"/>
      <c r="J114" s="140"/>
      <c r="K114" s="140"/>
      <c r="L114" s="140"/>
      <c r="M114" s="140"/>
      <c r="N114" s="140"/>
      <c r="O114" s="140"/>
    </row>
    <row r="115" spans="1:15" s="141" customFormat="1" ht="14.4" x14ac:dyDescent="0.3">
      <c r="A115" s="138" t="s">
        <v>186</v>
      </c>
      <c r="B115" s="138" t="s">
        <v>573</v>
      </c>
      <c r="C115" s="138" t="str">
        <f>IF(tbl_2020IDC[[#This Row],[Dist]]="","",IF(tbl_2020IDC[[#This Row],[Dist]]="0000","0000",CONCATENATE(tbl_2020IDC[[#This Row],[Dist]]," - ",tbl_2020IDC[[#This Row],[Name]])))</f>
        <v>2124 - Estherville Lincoln</v>
      </c>
      <c r="D115" s="139">
        <v>2.57</v>
      </c>
      <c r="E115" s="139">
        <v>11.87</v>
      </c>
      <c r="F115" s="140"/>
      <c r="G115" s="140"/>
      <c r="H115" s="140"/>
      <c r="I115" s="140"/>
      <c r="J115" s="140"/>
      <c r="K115" s="140"/>
      <c r="L115" s="140"/>
      <c r="M115" s="140"/>
      <c r="N115" s="140"/>
      <c r="O115" s="140"/>
    </row>
    <row r="116" spans="1:15" s="141" customFormat="1" ht="14.4" x14ac:dyDescent="0.3">
      <c r="A116" s="138" t="s">
        <v>187</v>
      </c>
      <c r="B116" s="138" t="s">
        <v>574</v>
      </c>
      <c r="C116" s="138" t="str">
        <f>IF(tbl_2020IDC[[#This Row],[Dist]]="","",IF(tbl_2020IDC[[#This Row],[Dist]]="0000","0000",CONCATENATE(tbl_2020IDC[[#This Row],[Dist]]," - ",tbl_2020IDC[[#This Row],[Name]])))</f>
        <v>2151 - Exira-Elk Horn-</v>
      </c>
      <c r="D116" s="139">
        <v>2.35</v>
      </c>
      <c r="E116" s="139">
        <v>11.76</v>
      </c>
      <c r="F116" s="140"/>
      <c r="G116" s="140"/>
      <c r="H116" s="140"/>
      <c r="I116" s="140"/>
      <c r="J116" s="140"/>
      <c r="K116" s="140"/>
      <c r="L116" s="140"/>
      <c r="M116" s="140"/>
      <c r="N116" s="140"/>
      <c r="O116" s="140"/>
    </row>
    <row r="117" spans="1:15" s="141" customFormat="1" ht="14.4" x14ac:dyDescent="0.3">
      <c r="A117" s="138" t="s">
        <v>188</v>
      </c>
      <c r="B117" s="138" t="s">
        <v>575</v>
      </c>
      <c r="C117" s="138" t="str">
        <f>IF(tbl_2020IDC[[#This Row],[Dist]]="","",IF(tbl_2020IDC[[#This Row],[Dist]]="0000","0000",CONCATENATE(tbl_2020IDC[[#This Row],[Dist]]," - ",tbl_2020IDC[[#This Row],[Name]])))</f>
        <v>2169 - Fairfield</v>
      </c>
      <c r="D117" s="139">
        <v>1.82</v>
      </c>
      <c r="E117" s="139">
        <v>11.44</v>
      </c>
      <c r="F117" s="140"/>
      <c r="G117" s="140"/>
      <c r="H117" s="140"/>
      <c r="I117" s="140"/>
      <c r="J117" s="140"/>
      <c r="K117" s="140"/>
      <c r="L117" s="140"/>
      <c r="M117" s="140"/>
      <c r="N117" s="140"/>
      <c r="O117" s="140"/>
    </row>
    <row r="118" spans="1:15" s="141" customFormat="1" ht="14.4" x14ac:dyDescent="0.3">
      <c r="A118" s="138" t="s">
        <v>189</v>
      </c>
      <c r="B118" s="138" t="s">
        <v>576</v>
      </c>
      <c r="C118" s="138" t="str">
        <f>IF(tbl_2020IDC[[#This Row],[Dist]]="","",IF(tbl_2020IDC[[#This Row],[Dist]]="0000","0000",CONCATENATE(tbl_2020IDC[[#This Row],[Dist]]," - ",tbl_2020IDC[[#This Row],[Name]])))</f>
        <v>2295 - Forest City</v>
      </c>
      <c r="D118" s="139">
        <v>2.12</v>
      </c>
      <c r="E118" s="139">
        <v>10</v>
      </c>
      <c r="F118" s="140"/>
      <c r="G118" s="140"/>
      <c r="H118" s="140"/>
      <c r="I118" s="140"/>
      <c r="J118" s="140"/>
      <c r="K118" s="140"/>
      <c r="L118" s="140"/>
      <c r="M118" s="140"/>
      <c r="N118" s="140"/>
      <c r="O118" s="140"/>
    </row>
    <row r="119" spans="1:15" s="141" customFormat="1" ht="14.4" x14ac:dyDescent="0.3">
      <c r="A119" s="138" t="s">
        <v>190</v>
      </c>
      <c r="B119" s="138" t="s">
        <v>577</v>
      </c>
      <c r="C119" s="138" t="str">
        <f>IF(tbl_2020IDC[[#This Row],[Dist]]="","",IF(tbl_2020IDC[[#This Row],[Dist]]="0000","0000",CONCATENATE(tbl_2020IDC[[#This Row],[Dist]]," - ",tbl_2020IDC[[#This Row],[Name]])))</f>
        <v>2313 - Fort Dodge</v>
      </c>
      <c r="D119" s="139">
        <v>3.03</v>
      </c>
      <c r="E119" s="139">
        <v>11.8</v>
      </c>
      <c r="F119" s="140"/>
      <c r="G119" s="140"/>
      <c r="H119" s="140"/>
      <c r="I119" s="140"/>
      <c r="J119" s="140"/>
      <c r="K119" s="140"/>
      <c r="L119" s="140"/>
      <c r="M119" s="140"/>
      <c r="N119" s="140"/>
      <c r="O119" s="140"/>
    </row>
    <row r="120" spans="1:15" s="141" customFormat="1" ht="14.4" x14ac:dyDescent="0.3">
      <c r="A120" s="138" t="s">
        <v>191</v>
      </c>
      <c r="B120" s="138" t="s">
        <v>578</v>
      </c>
      <c r="C120" s="138" t="str">
        <f>IF(tbl_2020IDC[[#This Row],[Dist]]="","",IF(tbl_2020IDC[[#This Row],[Dist]]="0000","0000",CONCATENATE(tbl_2020IDC[[#This Row],[Dist]]," - ",tbl_2020IDC[[#This Row],[Name]])))</f>
        <v>2322 - Fort Madison</v>
      </c>
      <c r="D120" s="139">
        <v>1.18</v>
      </c>
      <c r="E120" s="139">
        <v>9.41</v>
      </c>
      <c r="F120" s="140"/>
      <c r="G120" s="140"/>
      <c r="H120" s="140"/>
      <c r="I120" s="140"/>
      <c r="J120" s="140"/>
      <c r="K120" s="140"/>
      <c r="L120" s="140"/>
      <c r="M120" s="140"/>
      <c r="N120" s="140"/>
      <c r="O120" s="140"/>
    </row>
    <row r="121" spans="1:15" s="141" customFormat="1" ht="14.4" x14ac:dyDescent="0.3">
      <c r="A121" s="138" t="s">
        <v>192</v>
      </c>
      <c r="B121" s="138" t="s">
        <v>579</v>
      </c>
      <c r="C121" s="138" t="str">
        <f>IF(tbl_2020IDC[[#This Row],[Dist]]="","",IF(tbl_2020IDC[[#This Row],[Dist]]="0000","0000",CONCATENATE(tbl_2020IDC[[#This Row],[Dist]]," - ",tbl_2020IDC[[#This Row],[Name]])))</f>
        <v>2369 - Fremont-Mills</v>
      </c>
      <c r="D121" s="139">
        <v>1.84</v>
      </c>
      <c r="E121" s="139">
        <v>10.27</v>
      </c>
      <c r="F121" s="140"/>
      <c r="G121" s="140"/>
      <c r="H121" s="140"/>
      <c r="I121" s="140"/>
      <c r="J121" s="140"/>
      <c r="K121" s="140"/>
      <c r="L121" s="140"/>
      <c r="M121" s="140"/>
      <c r="N121" s="140"/>
      <c r="O121" s="140"/>
    </row>
    <row r="122" spans="1:15" s="141" customFormat="1" ht="14.4" x14ac:dyDescent="0.3">
      <c r="A122" s="138" t="s">
        <v>193</v>
      </c>
      <c r="B122" s="138" t="s">
        <v>580</v>
      </c>
      <c r="C122" s="138" t="str">
        <f>IF(tbl_2020IDC[[#This Row],[Dist]]="","",IF(tbl_2020IDC[[#This Row],[Dist]]="0000","0000",CONCATENATE(tbl_2020IDC[[#This Row],[Dist]]," - ",tbl_2020IDC[[#This Row],[Name]])))</f>
        <v>2376 - Galva-Holstein</v>
      </c>
      <c r="D122" s="139">
        <v>2.12</v>
      </c>
      <c r="E122" s="139">
        <v>10.66</v>
      </c>
      <c r="F122" s="140"/>
      <c r="G122" s="140"/>
      <c r="H122" s="140"/>
      <c r="I122" s="140"/>
      <c r="J122" s="140"/>
      <c r="K122" s="140"/>
      <c r="L122" s="140"/>
      <c r="M122" s="140"/>
      <c r="N122" s="140"/>
      <c r="O122" s="140"/>
    </row>
    <row r="123" spans="1:15" s="141" customFormat="1" ht="14.4" x14ac:dyDescent="0.3">
      <c r="A123" s="138" t="s">
        <v>194</v>
      </c>
      <c r="B123" s="138" t="s">
        <v>581</v>
      </c>
      <c r="C123" s="138" t="str">
        <f>IF(tbl_2020IDC[[#This Row],[Dist]]="","",IF(tbl_2020IDC[[#This Row],[Dist]]="0000","0000",CONCATENATE(tbl_2020IDC[[#This Row],[Dist]]," - ",tbl_2020IDC[[#This Row],[Name]])))</f>
        <v>2403 - Garner-Hayfield-Ventura</v>
      </c>
      <c r="D123" s="139">
        <v>0.99</v>
      </c>
      <c r="E123" s="139">
        <v>12.08</v>
      </c>
      <c r="F123" s="140"/>
      <c r="G123" s="140"/>
      <c r="H123" s="140"/>
      <c r="I123" s="140"/>
      <c r="J123" s="140"/>
      <c r="K123" s="140"/>
      <c r="L123" s="140"/>
      <c r="M123" s="140"/>
      <c r="N123" s="140"/>
      <c r="O123" s="140"/>
    </row>
    <row r="124" spans="1:15" s="141" customFormat="1" ht="14.4" x14ac:dyDescent="0.3">
      <c r="A124" s="138" t="s">
        <v>195</v>
      </c>
      <c r="B124" s="138" t="s">
        <v>582</v>
      </c>
      <c r="C124" s="138" t="str">
        <f>IF(tbl_2020IDC[[#This Row],[Dist]]="","",IF(tbl_2020IDC[[#This Row],[Dist]]="0000","0000",CONCATENATE(tbl_2020IDC[[#This Row],[Dist]]," - ",tbl_2020IDC[[#This Row],[Name]])))</f>
        <v>2457 - George-Little Rock</v>
      </c>
      <c r="D124" s="139">
        <v>1.55</v>
      </c>
      <c r="E124" s="139">
        <v>10.54</v>
      </c>
      <c r="F124" s="140"/>
      <c r="G124" s="140"/>
      <c r="H124" s="140"/>
      <c r="I124" s="140"/>
      <c r="J124" s="140"/>
      <c r="K124" s="140"/>
      <c r="L124" s="140"/>
      <c r="M124" s="140"/>
      <c r="N124" s="140"/>
      <c r="O124" s="140"/>
    </row>
    <row r="125" spans="1:15" s="141" customFormat="1" ht="14.4" x14ac:dyDescent="0.3">
      <c r="A125" s="138" t="s">
        <v>196</v>
      </c>
      <c r="B125" s="138" t="s">
        <v>583</v>
      </c>
      <c r="C125" s="138" t="str">
        <f>IF(tbl_2020IDC[[#This Row],[Dist]]="","",IF(tbl_2020IDC[[#This Row],[Dist]]="0000","0000",CONCATENATE(tbl_2020IDC[[#This Row],[Dist]]," - ",tbl_2020IDC[[#This Row],[Name]])))</f>
        <v>2466 - Gilbert</v>
      </c>
      <c r="D125" s="139">
        <v>2.21</v>
      </c>
      <c r="E125" s="139">
        <v>12.59</v>
      </c>
      <c r="F125" s="140"/>
      <c r="G125" s="140"/>
      <c r="H125" s="140"/>
      <c r="I125" s="140"/>
      <c r="J125" s="140"/>
      <c r="K125" s="140"/>
      <c r="L125" s="140"/>
      <c r="M125" s="140"/>
      <c r="N125" s="140"/>
      <c r="O125" s="140"/>
    </row>
    <row r="126" spans="1:15" s="141" customFormat="1" ht="14.4" x14ac:dyDescent="0.3">
      <c r="A126" s="138" t="s">
        <v>197</v>
      </c>
      <c r="B126" s="138" t="s">
        <v>584</v>
      </c>
      <c r="C126" s="138" t="str">
        <f>IF(tbl_2020IDC[[#This Row],[Dist]]="","",IF(tbl_2020IDC[[#This Row],[Dist]]="0000","0000",CONCATENATE(tbl_2020IDC[[#This Row],[Dist]]," - ",tbl_2020IDC[[#This Row],[Name]])))</f>
        <v>2493 - Gilmore City-Bradgate</v>
      </c>
      <c r="D126" s="139">
        <v>2.1</v>
      </c>
      <c r="E126" s="139">
        <v>10.43</v>
      </c>
      <c r="F126" s="140"/>
      <c r="G126" s="140"/>
      <c r="H126" s="140"/>
      <c r="I126" s="140"/>
      <c r="J126" s="140"/>
      <c r="K126" s="140"/>
      <c r="L126" s="140"/>
      <c r="M126" s="140"/>
      <c r="N126" s="140"/>
      <c r="O126" s="140"/>
    </row>
    <row r="127" spans="1:15" s="141" customFormat="1" ht="14.4" x14ac:dyDescent="0.3">
      <c r="A127" s="138" t="s">
        <v>198</v>
      </c>
      <c r="B127" s="138" t="s">
        <v>585</v>
      </c>
      <c r="C127" s="138" t="str">
        <f>IF(tbl_2020IDC[[#This Row],[Dist]]="","",IF(tbl_2020IDC[[#This Row],[Dist]]="0000","0000",CONCATENATE(tbl_2020IDC[[#This Row],[Dist]]," - ",tbl_2020IDC[[#This Row],[Name]])))</f>
        <v>2502 - Gladbrook-Reinbeck</v>
      </c>
      <c r="D127" s="139">
        <v>2.1800000000000002</v>
      </c>
      <c r="E127" s="139">
        <v>9.9499999999999993</v>
      </c>
      <c r="F127" s="140"/>
      <c r="G127" s="140"/>
      <c r="H127" s="140"/>
      <c r="I127" s="140"/>
      <c r="J127" s="140"/>
      <c r="K127" s="140"/>
      <c r="L127" s="140"/>
      <c r="M127" s="140"/>
      <c r="N127" s="140"/>
      <c r="O127" s="140"/>
    </row>
    <row r="128" spans="1:15" s="141" customFormat="1" ht="14.4" x14ac:dyDescent="0.3">
      <c r="A128" s="138" t="s">
        <v>199</v>
      </c>
      <c r="B128" s="138" t="s">
        <v>586</v>
      </c>
      <c r="C128" s="138" t="str">
        <f>IF(tbl_2020IDC[[#This Row],[Dist]]="","",IF(tbl_2020IDC[[#This Row],[Dist]]="0000","0000",CONCATENATE(tbl_2020IDC[[#This Row],[Dist]]," - ",tbl_2020IDC[[#This Row],[Name]])))</f>
        <v>2511 - Glenwood</v>
      </c>
      <c r="D128" s="139">
        <v>2.54</v>
      </c>
      <c r="E128" s="139">
        <v>10.48</v>
      </c>
      <c r="F128" s="140"/>
      <c r="G128" s="140"/>
      <c r="H128" s="140"/>
      <c r="I128" s="140"/>
      <c r="J128" s="140"/>
      <c r="K128" s="140"/>
      <c r="L128" s="140"/>
      <c r="M128" s="140"/>
      <c r="N128" s="140"/>
      <c r="O128" s="140"/>
    </row>
    <row r="129" spans="1:15" s="141" customFormat="1" ht="14.4" x14ac:dyDescent="0.3">
      <c r="A129" s="138" t="s">
        <v>200</v>
      </c>
      <c r="B129" s="138" t="s">
        <v>587</v>
      </c>
      <c r="C129" s="138" t="str">
        <f>IF(tbl_2020IDC[[#This Row],[Dist]]="","",IF(tbl_2020IDC[[#This Row],[Dist]]="0000","0000",CONCATENATE(tbl_2020IDC[[#This Row],[Dist]]," - ",tbl_2020IDC[[#This Row],[Name]])))</f>
        <v>2520 - Glidden-Ralston</v>
      </c>
      <c r="D129" s="139">
        <v>0.3</v>
      </c>
      <c r="E129" s="139">
        <v>9.24</v>
      </c>
      <c r="F129" s="140"/>
      <c r="G129" s="140"/>
      <c r="H129" s="140"/>
      <c r="I129" s="140"/>
      <c r="J129" s="140"/>
      <c r="K129" s="140"/>
      <c r="L129" s="140"/>
      <c r="M129" s="140"/>
      <c r="N129" s="140"/>
      <c r="O129" s="140"/>
    </row>
    <row r="130" spans="1:15" s="141" customFormat="1" ht="14.4" x14ac:dyDescent="0.3">
      <c r="A130" s="138" t="s">
        <v>201</v>
      </c>
      <c r="B130" s="138" t="s">
        <v>588</v>
      </c>
      <c r="C130" s="138" t="str">
        <f>IF(tbl_2020IDC[[#This Row],[Dist]]="","",IF(tbl_2020IDC[[#This Row],[Dist]]="0000","0000",CONCATENATE(tbl_2020IDC[[#This Row],[Dist]]," - ",tbl_2020IDC[[#This Row],[Name]])))</f>
        <v>2556 - Graettinger-Terril</v>
      </c>
      <c r="D130" s="139">
        <v>2.19</v>
      </c>
      <c r="E130" s="139">
        <v>11.08</v>
      </c>
      <c r="F130" s="140"/>
      <c r="G130" s="140"/>
      <c r="H130" s="140"/>
      <c r="I130" s="140"/>
      <c r="J130" s="140"/>
      <c r="K130" s="140"/>
      <c r="L130" s="140"/>
      <c r="M130" s="140"/>
      <c r="N130" s="140"/>
      <c r="O130" s="140"/>
    </row>
    <row r="131" spans="1:15" s="141" customFormat="1" ht="14.4" x14ac:dyDescent="0.3">
      <c r="A131" s="138" t="s">
        <v>202</v>
      </c>
      <c r="B131" s="138" t="s">
        <v>589</v>
      </c>
      <c r="C131" s="138" t="str">
        <f>IF(tbl_2020IDC[[#This Row],[Dist]]="","",IF(tbl_2020IDC[[#This Row],[Dist]]="0000","0000",CONCATENATE(tbl_2020IDC[[#This Row],[Dist]]," - ",tbl_2020IDC[[#This Row],[Name]])))</f>
        <v>2673 - Nodaway Valley</v>
      </c>
      <c r="D131" s="139">
        <v>1.42</v>
      </c>
      <c r="E131" s="139">
        <v>10.69</v>
      </c>
      <c r="F131" s="140"/>
      <c r="G131" s="140"/>
      <c r="H131" s="140"/>
      <c r="I131" s="140"/>
      <c r="J131" s="140"/>
      <c r="K131" s="140"/>
      <c r="L131" s="140"/>
      <c r="M131" s="140"/>
      <c r="N131" s="140"/>
      <c r="O131" s="140"/>
    </row>
    <row r="132" spans="1:15" s="141" customFormat="1" ht="14.4" x14ac:dyDescent="0.3">
      <c r="A132" s="138" t="s">
        <v>203</v>
      </c>
      <c r="B132" s="138" t="s">
        <v>590</v>
      </c>
      <c r="C132" s="138" t="str">
        <f>IF(tbl_2020IDC[[#This Row],[Dist]]="","",IF(tbl_2020IDC[[#This Row],[Dist]]="0000","0000",CONCATENATE(tbl_2020IDC[[#This Row],[Dist]]," - ",tbl_2020IDC[[#This Row],[Name]])))</f>
        <v>2682 - GMG</v>
      </c>
      <c r="D132" s="139">
        <v>2.63</v>
      </c>
      <c r="E132" s="139">
        <v>17.920000000000002</v>
      </c>
      <c r="F132" s="140"/>
      <c r="G132" s="140"/>
      <c r="H132" s="140"/>
      <c r="I132" s="140"/>
      <c r="J132" s="140"/>
      <c r="K132" s="140"/>
      <c r="L132" s="140"/>
      <c r="M132" s="140"/>
      <c r="N132" s="140"/>
      <c r="O132" s="140"/>
    </row>
    <row r="133" spans="1:15" s="141" customFormat="1" ht="14.4" x14ac:dyDescent="0.3">
      <c r="A133" s="138" t="s">
        <v>204</v>
      </c>
      <c r="B133" s="138" t="s">
        <v>591</v>
      </c>
      <c r="C133" s="138" t="str">
        <f>IF(tbl_2020IDC[[#This Row],[Dist]]="","",IF(tbl_2020IDC[[#This Row],[Dist]]="0000","0000",CONCATENATE(tbl_2020IDC[[#This Row],[Dist]]," - ",tbl_2020IDC[[#This Row],[Name]])))</f>
        <v>2709 - Grinnell-Newburg</v>
      </c>
      <c r="D133" s="139">
        <v>3.65</v>
      </c>
      <c r="E133" s="139">
        <v>14.26</v>
      </c>
      <c r="F133" s="140"/>
      <c r="G133" s="140"/>
      <c r="H133" s="140"/>
      <c r="I133" s="140"/>
      <c r="J133" s="140"/>
      <c r="K133" s="140"/>
      <c r="L133" s="140"/>
      <c r="M133" s="140"/>
      <c r="N133" s="140"/>
      <c r="O133" s="140"/>
    </row>
    <row r="134" spans="1:15" s="141" customFormat="1" ht="14.4" x14ac:dyDescent="0.3">
      <c r="A134" s="138" t="s">
        <v>205</v>
      </c>
      <c r="B134" s="138" t="s">
        <v>592</v>
      </c>
      <c r="C134" s="138" t="str">
        <f>IF(tbl_2020IDC[[#This Row],[Dist]]="","",IF(tbl_2020IDC[[#This Row],[Dist]]="0000","0000",CONCATENATE(tbl_2020IDC[[#This Row],[Dist]]," - ",tbl_2020IDC[[#This Row],[Name]])))</f>
        <v>2718 - Griswold</v>
      </c>
      <c r="D134" s="139">
        <v>1.35</v>
      </c>
      <c r="E134" s="139">
        <v>10.43</v>
      </c>
      <c r="F134" s="140"/>
      <c r="G134" s="140"/>
      <c r="H134" s="140"/>
      <c r="I134" s="140"/>
      <c r="J134" s="140"/>
      <c r="K134" s="140"/>
      <c r="L134" s="140"/>
      <c r="M134" s="140"/>
      <c r="N134" s="140"/>
      <c r="O134" s="140"/>
    </row>
    <row r="135" spans="1:15" s="141" customFormat="1" ht="14.4" x14ac:dyDescent="0.3">
      <c r="A135" s="138" t="s">
        <v>206</v>
      </c>
      <c r="B135" s="138" t="s">
        <v>593</v>
      </c>
      <c r="C135" s="138" t="str">
        <f>IF(tbl_2020IDC[[#This Row],[Dist]]="","",IF(tbl_2020IDC[[#This Row],[Dist]]="0000","0000",CONCATENATE(tbl_2020IDC[[#This Row],[Dist]]," - ",tbl_2020IDC[[#This Row],[Name]])))</f>
        <v>2727 - Grundy Center</v>
      </c>
      <c r="D135" s="139">
        <v>0.82</v>
      </c>
      <c r="E135" s="139">
        <v>8.77</v>
      </c>
      <c r="F135" s="140"/>
      <c r="G135" s="140"/>
      <c r="H135" s="140"/>
      <c r="I135" s="140"/>
      <c r="J135" s="140"/>
      <c r="K135" s="140"/>
      <c r="L135" s="140"/>
      <c r="M135" s="140"/>
      <c r="N135" s="140"/>
      <c r="O135" s="140"/>
    </row>
    <row r="136" spans="1:15" s="141" customFormat="1" ht="14.4" x14ac:dyDescent="0.3">
      <c r="A136" s="138" t="s">
        <v>207</v>
      </c>
      <c r="B136" s="138" t="s">
        <v>594</v>
      </c>
      <c r="C136" s="138" t="str">
        <f>IF(tbl_2020IDC[[#This Row],[Dist]]="","",IF(tbl_2020IDC[[#This Row],[Dist]]="0000","0000",CONCATENATE(tbl_2020IDC[[#This Row],[Dist]]," - ",tbl_2020IDC[[#This Row],[Name]])))</f>
        <v>2754 - Guthrie Center</v>
      </c>
      <c r="D136" s="139">
        <v>1.32</v>
      </c>
      <c r="E136" s="139">
        <v>11.93</v>
      </c>
      <c r="F136" s="140"/>
      <c r="G136" s="140"/>
      <c r="H136" s="140"/>
      <c r="I136" s="140"/>
      <c r="J136" s="140"/>
      <c r="K136" s="140"/>
      <c r="L136" s="140"/>
      <c r="M136" s="140"/>
      <c r="N136" s="140"/>
      <c r="O136" s="140"/>
    </row>
    <row r="137" spans="1:15" s="141" customFormat="1" ht="14.4" x14ac:dyDescent="0.3">
      <c r="A137" s="138" t="s">
        <v>208</v>
      </c>
      <c r="B137" s="138" t="s">
        <v>595</v>
      </c>
      <c r="C137" s="138" t="str">
        <f>IF(tbl_2020IDC[[#This Row],[Dist]]="","",IF(tbl_2020IDC[[#This Row],[Dist]]="0000","0000",CONCATENATE(tbl_2020IDC[[#This Row],[Dist]]," - ",tbl_2020IDC[[#This Row],[Name]])))</f>
        <v>2763 - Clayton Ridge</v>
      </c>
      <c r="D137" s="139">
        <v>1.86</v>
      </c>
      <c r="E137" s="139">
        <v>10.16</v>
      </c>
      <c r="F137" s="140"/>
      <c r="G137" s="140"/>
      <c r="H137" s="140"/>
      <c r="I137" s="140"/>
      <c r="J137" s="140"/>
      <c r="K137" s="140"/>
      <c r="L137" s="140"/>
      <c r="M137" s="140"/>
      <c r="N137" s="140"/>
      <c r="O137" s="140"/>
    </row>
    <row r="138" spans="1:15" s="141" customFormat="1" ht="14.4" x14ac:dyDescent="0.3">
      <c r="A138" s="138" t="s">
        <v>209</v>
      </c>
      <c r="B138" s="138" t="s">
        <v>596</v>
      </c>
      <c r="C138" s="138" t="str">
        <f>IF(tbl_2020IDC[[#This Row],[Dist]]="","",IF(tbl_2020IDC[[#This Row],[Dist]]="0000","0000",CONCATENATE(tbl_2020IDC[[#This Row],[Dist]]," - ",tbl_2020IDC[[#This Row],[Name]])))</f>
        <v>2766 - H-L-V</v>
      </c>
      <c r="D138" s="139">
        <v>2.25</v>
      </c>
      <c r="E138" s="139">
        <v>15.58</v>
      </c>
      <c r="F138" s="140"/>
      <c r="G138" s="140"/>
      <c r="H138" s="140"/>
      <c r="I138" s="140"/>
      <c r="J138" s="140"/>
      <c r="K138" s="140"/>
      <c r="L138" s="140"/>
      <c r="M138" s="140"/>
      <c r="N138" s="140"/>
      <c r="O138" s="140"/>
    </row>
    <row r="139" spans="1:15" s="141" customFormat="1" ht="14.4" x14ac:dyDescent="0.3">
      <c r="A139" s="138" t="s">
        <v>210</v>
      </c>
      <c r="B139" s="138" t="s">
        <v>597</v>
      </c>
      <c r="C139" s="138" t="str">
        <f>IF(tbl_2020IDC[[#This Row],[Dist]]="","",IF(tbl_2020IDC[[#This Row],[Dist]]="0000","0000",CONCATENATE(tbl_2020IDC[[#This Row],[Dist]]," - ",tbl_2020IDC[[#This Row],[Name]])))</f>
        <v>2772 - Hamburg</v>
      </c>
      <c r="D139" s="139">
        <v>3.58</v>
      </c>
      <c r="E139" s="139">
        <v>7.88</v>
      </c>
      <c r="F139" s="140"/>
      <c r="G139" s="140"/>
      <c r="H139" s="140"/>
      <c r="I139" s="140"/>
      <c r="J139" s="140"/>
      <c r="K139" s="140"/>
      <c r="L139" s="140"/>
      <c r="M139" s="140"/>
      <c r="N139" s="140"/>
      <c r="O139" s="140"/>
    </row>
    <row r="140" spans="1:15" s="141" customFormat="1" ht="14.4" x14ac:dyDescent="0.3">
      <c r="A140" s="138" t="s">
        <v>211</v>
      </c>
      <c r="B140" s="138" t="s">
        <v>598</v>
      </c>
      <c r="C140" s="138" t="str">
        <f>IF(tbl_2020IDC[[#This Row],[Dist]]="","",IF(tbl_2020IDC[[#This Row],[Dist]]="0000","0000",CONCATENATE(tbl_2020IDC[[#This Row],[Dist]]," - ",tbl_2020IDC[[#This Row],[Name]])))</f>
        <v>2781 - Hampton-Dumont</v>
      </c>
      <c r="D140" s="139">
        <v>1.17</v>
      </c>
      <c r="E140" s="139">
        <v>7.98</v>
      </c>
      <c r="F140" s="140"/>
      <c r="G140" s="140"/>
      <c r="H140" s="140"/>
      <c r="I140" s="140"/>
      <c r="J140" s="140"/>
      <c r="K140" s="140"/>
      <c r="L140" s="140"/>
      <c r="M140" s="140"/>
      <c r="N140" s="140"/>
      <c r="O140" s="140"/>
    </row>
    <row r="141" spans="1:15" s="141" customFormat="1" ht="14.4" x14ac:dyDescent="0.3">
      <c r="A141" s="138" t="s">
        <v>212</v>
      </c>
      <c r="B141" s="138" t="s">
        <v>599</v>
      </c>
      <c r="C141" s="138" t="str">
        <f>IF(tbl_2020IDC[[#This Row],[Dist]]="","",IF(tbl_2020IDC[[#This Row],[Dist]]="0000","0000",CONCATENATE(tbl_2020IDC[[#This Row],[Dist]]," - ",tbl_2020IDC[[#This Row],[Name]])))</f>
        <v>2826 - Harlan</v>
      </c>
      <c r="D141" s="139">
        <v>1.8</v>
      </c>
      <c r="E141" s="139">
        <v>9.44</v>
      </c>
      <c r="F141" s="140"/>
      <c r="G141" s="140"/>
      <c r="H141" s="140"/>
      <c r="I141" s="140"/>
      <c r="J141" s="140"/>
      <c r="K141" s="140"/>
      <c r="L141" s="140"/>
      <c r="M141" s="140"/>
      <c r="N141" s="140"/>
      <c r="O141" s="140"/>
    </row>
    <row r="142" spans="1:15" s="141" customFormat="1" ht="14.4" x14ac:dyDescent="0.3">
      <c r="A142" s="138" t="s">
        <v>213</v>
      </c>
      <c r="B142" s="138" t="s">
        <v>600</v>
      </c>
      <c r="C142" s="138" t="str">
        <f>IF(tbl_2020IDC[[#This Row],[Dist]]="","",IF(tbl_2020IDC[[#This Row],[Dist]]="0000","0000",CONCATENATE(tbl_2020IDC[[#This Row],[Dist]]," - ",tbl_2020IDC[[#This Row],[Name]])))</f>
        <v>2846 - Harris-Lake Park</v>
      </c>
      <c r="D142" s="139">
        <v>3.11</v>
      </c>
      <c r="E142" s="139">
        <v>11.64</v>
      </c>
      <c r="F142" s="140"/>
      <c r="G142" s="140"/>
      <c r="H142" s="140"/>
      <c r="I142" s="140"/>
      <c r="J142" s="140"/>
      <c r="K142" s="140"/>
      <c r="L142" s="140"/>
      <c r="M142" s="140"/>
      <c r="N142" s="140"/>
      <c r="O142" s="140"/>
    </row>
    <row r="143" spans="1:15" s="141" customFormat="1" ht="14.4" x14ac:dyDescent="0.3">
      <c r="A143" s="138" t="s">
        <v>214</v>
      </c>
      <c r="B143" s="138" t="s">
        <v>601</v>
      </c>
      <c r="C143" s="138" t="str">
        <f>IF(tbl_2020IDC[[#This Row],[Dist]]="","",IF(tbl_2020IDC[[#This Row],[Dist]]="0000","0000",CONCATENATE(tbl_2020IDC[[#This Row],[Dist]]," - ",tbl_2020IDC[[#This Row],[Name]])))</f>
        <v>2862 - Hartley-Melvin-Sanborn</v>
      </c>
      <c r="D143" s="139">
        <v>2.21</v>
      </c>
      <c r="E143" s="139">
        <v>9.44</v>
      </c>
      <c r="F143" s="140"/>
      <c r="G143" s="140"/>
      <c r="H143" s="140"/>
      <c r="I143" s="140"/>
      <c r="J143" s="140"/>
      <c r="K143" s="140"/>
      <c r="L143" s="140"/>
      <c r="M143" s="140"/>
      <c r="N143" s="140"/>
      <c r="O143" s="140"/>
    </row>
    <row r="144" spans="1:15" s="141" customFormat="1" ht="14.4" x14ac:dyDescent="0.3">
      <c r="A144" s="138" t="s">
        <v>215</v>
      </c>
      <c r="B144" s="138" t="s">
        <v>602</v>
      </c>
      <c r="C144" s="138" t="str">
        <f>IF(tbl_2020IDC[[#This Row],[Dist]]="","",IF(tbl_2020IDC[[#This Row],[Dist]]="0000","0000",CONCATENATE(tbl_2020IDC[[#This Row],[Dist]]," - ",tbl_2020IDC[[#This Row],[Name]])))</f>
        <v>2977 - Highland</v>
      </c>
      <c r="D144" s="139">
        <v>2.23</v>
      </c>
      <c r="E144" s="139">
        <v>9.6300000000000008</v>
      </c>
      <c r="F144" s="140"/>
      <c r="G144" s="140"/>
      <c r="H144" s="140"/>
      <c r="I144" s="140"/>
      <c r="J144" s="140"/>
      <c r="K144" s="140"/>
      <c r="L144" s="140"/>
      <c r="M144" s="140"/>
      <c r="N144" s="140"/>
      <c r="O144" s="140"/>
    </row>
    <row r="145" spans="1:15" s="141" customFormat="1" ht="14.4" x14ac:dyDescent="0.3">
      <c r="A145" s="138" t="s">
        <v>216</v>
      </c>
      <c r="B145" s="138" t="s">
        <v>603</v>
      </c>
      <c r="C145" s="138" t="str">
        <f>IF(tbl_2020IDC[[#This Row],[Dist]]="","",IF(tbl_2020IDC[[#This Row],[Dist]]="0000","0000",CONCATENATE(tbl_2020IDC[[#This Row],[Dist]]," - ",tbl_2020IDC[[#This Row],[Name]])))</f>
        <v>2988 - Hinton</v>
      </c>
      <c r="D145" s="139">
        <v>2.21</v>
      </c>
      <c r="E145" s="139">
        <v>14.27</v>
      </c>
      <c r="F145" s="140"/>
      <c r="G145" s="140"/>
      <c r="H145" s="140"/>
      <c r="I145" s="140"/>
      <c r="J145" s="140"/>
      <c r="K145" s="140"/>
      <c r="L145" s="140"/>
      <c r="M145" s="140"/>
      <c r="N145" s="140"/>
      <c r="O145" s="140"/>
    </row>
    <row r="146" spans="1:15" s="141" customFormat="1" ht="14.4" x14ac:dyDescent="0.3">
      <c r="A146" s="138" t="s">
        <v>217</v>
      </c>
      <c r="B146" s="138" t="s">
        <v>604</v>
      </c>
      <c r="C146" s="138" t="str">
        <f>IF(tbl_2020IDC[[#This Row],[Dist]]="","",IF(tbl_2020IDC[[#This Row],[Dist]]="0000","0000",CONCATENATE(tbl_2020IDC[[#This Row],[Dist]]," - ",tbl_2020IDC[[#This Row],[Name]])))</f>
        <v>3029 - Howard-Winneshiek</v>
      </c>
      <c r="D146" s="139">
        <v>1.39</v>
      </c>
      <c r="E146" s="139">
        <v>9.11</v>
      </c>
      <c r="F146" s="140"/>
      <c r="G146" s="140"/>
      <c r="H146" s="140"/>
      <c r="I146" s="140"/>
      <c r="J146" s="140"/>
      <c r="K146" s="140"/>
      <c r="L146" s="140"/>
      <c r="M146" s="140"/>
      <c r="N146" s="140"/>
      <c r="O146" s="140"/>
    </row>
    <row r="147" spans="1:15" s="141" customFormat="1" ht="14.4" x14ac:dyDescent="0.3">
      <c r="A147" s="138" t="s">
        <v>218</v>
      </c>
      <c r="B147" s="138" t="s">
        <v>605</v>
      </c>
      <c r="C147" s="138" t="str">
        <f>IF(tbl_2020IDC[[#This Row],[Dist]]="","",IF(tbl_2020IDC[[#This Row],[Dist]]="0000","0000",CONCATENATE(tbl_2020IDC[[#This Row],[Dist]]," - ",tbl_2020IDC[[#This Row],[Name]])))</f>
        <v>3033 - Hubbard-Radcliffe</v>
      </c>
      <c r="D147" s="139">
        <v>1.76</v>
      </c>
      <c r="E147" s="139">
        <v>12.65</v>
      </c>
      <c r="F147" s="140"/>
      <c r="G147" s="140"/>
      <c r="H147" s="140"/>
      <c r="I147" s="140"/>
      <c r="J147" s="140"/>
      <c r="K147" s="140"/>
      <c r="L147" s="140"/>
      <c r="M147" s="140"/>
      <c r="N147" s="140"/>
      <c r="O147" s="140"/>
    </row>
    <row r="148" spans="1:15" s="141" customFormat="1" ht="14.4" x14ac:dyDescent="0.3">
      <c r="A148" s="138" t="s">
        <v>219</v>
      </c>
      <c r="B148" s="138" t="s">
        <v>606</v>
      </c>
      <c r="C148" s="138" t="str">
        <f>IF(tbl_2020IDC[[#This Row],[Dist]]="","",IF(tbl_2020IDC[[#This Row],[Dist]]="0000","0000",CONCATENATE(tbl_2020IDC[[#This Row],[Dist]]," - ",tbl_2020IDC[[#This Row],[Name]])))</f>
        <v>3042 - Hudson</v>
      </c>
      <c r="D148" s="139">
        <v>0.86</v>
      </c>
      <c r="E148" s="139">
        <v>9.2899999999999991</v>
      </c>
      <c r="F148" s="140"/>
      <c r="G148" s="140"/>
      <c r="H148" s="140"/>
      <c r="I148" s="140"/>
      <c r="J148" s="140"/>
      <c r="K148" s="140"/>
      <c r="L148" s="140"/>
      <c r="M148" s="140"/>
      <c r="N148" s="140"/>
      <c r="O148" s="140"/>
    </row>
    <row r="149" spans="1:15" s="141" customFormat="1" ht="14.4" x14ac:dyDescent="0.3">
      <c r="A149" s="138" t="s">
        <v>220</v>
      </c>
      <c r="B149" s="138" t="s">
        <v>607</v>
      </c>
      <c r="C149" s="138" t="str">
        <f>IF(tbl_2020IDC[[#This Row],[Dist]]="","",IF(tbl_2020IDC[[#This Row],[Dist]]="0000","0000",CONCATENATE(tbl_2020IDC[[#This Row],[Dist]]," - ",tbl_2020IDC[[#This Row],[Name]])))</f>
        <v>3060 - Humboldt</v>
      </c>
      <c r="D149" s="139">
        <v>1.47</v>
      </c>
      <c r="E149" s="139">
        <v>10.25</v>
      </c>
      <c r="F149" s="140"/>
      <c r="G149" s="140"/>
      <c r="H149" s="140"/>
      <c r="I149" s="140"/>
      <c r="J149" s="140"/>
      <c r="K149" s="140"/>
      <c r="L149" s="140"/>
      <c r="M149" s="140"/>
      <c r="N149" s="140"/>
      <c r="O149" s="140"/>
    </row>
    <row r="150" spans="1:15" s="141" customFormat="1" ht="14.4" x14ac:dyDescent="0.3">
      <c r="A150" s="138" t="s">
        <v>221</v>
      </c>
      <c r="B150" s="138" t="s">
        <v>608</v>
      </c>
      <c r="C150" s="138" t="str">
        <f>IF(tbl_2020IDC[[#This Row],[Dist]]="","",IF(tbl_2020IDC[[#This Row],[Dist]]="0000","0000",CONCATENATE(tbl_2020IDC[[#This Row],[Dist]]," - ",tbl_2020IDC[[#This Row],[Name]])))</f>
        <v>3105 - Independence</v>
      </c>
      <c r="D150" s="139">
        <v>3.37</v>
      </c>
      <c r="E150" s="139">
        <v>11.47</v>
      </c>
      <c r="F150" s="140"/>
      <c r="G150" s="140"/>
      <c r="H150" s="140"/>
      <c r="I150" s="140"/>
      <c r="J150" s="140"/>
      <c r="K150" s="140"/>
      <c r="L150" s="140"/>
      <c r="M150" s="140"/>
      <c r="N150" s="140"/>
      <c r="O150" s="140"/>
    </row>
    <row r="151" spans="1:15" s="141" customFormat="1" ht="14.4" x14ac:dyDescent="0.3">
      <c r="A151" s="138" t="s">
        <v>222</v>
      </c>
      <c r="B151" s="138" t="s">
        <v>609</v>
      </c>
      <c r="C151" s="138" t="str">
        <f>IF(tbl_2020IDC[[#This Row],[Dist]]="","",IF(tbl_2020IDC[[#This Row],[Dist]]="0000","0000",CONCATENATE(tbl_2020IDC[[#This Row],[Dist]]," - ",tbl_2020IDC[[#This Row],[Name]])))</f>
        <v>3114 - Indianola</v>
      </c>
      <c r="D151" s="139">
        <v>2.23</v>
      </c>
      <c r="E151" s="139">
        <v>15.17</v>
      </c>
      <c r="F151" s="140"/>
      <c r="G151" s="140"/>
      <c r="H151" s="140"/>
      <c r="I151" s="140"/>
      <c r="J151" s="140"/>
      <c r="K151" s="140"/>
      <c r="L151" s="140"/>
      <c r="M151" s="140"/>
      <c r="N151" s="140"/>
      <c r="O151" s="140"/>
    </row>
    <row r="152" spans="1:15" s="141" customFormat="1" ht="14.4" x14ac:dyDescent="0.3">
      <c r="A152" s="138" t="s">
        <v>223</v>
      </c>
      <c r="B152" s="138" t="s">
        <v>610</v>
      </c>
      <c r="C152" s="138" t="str">
        <f>IF(tbl_2020IDC[[#This Row],[Dist]]="","",IF(tbl_2020IDC[[#This Row],[Dist]]="0000","0000",CONCATENATE(tbl_2020IDC[[#This Row],[Dist]]," - ",tbl_2020IDC[[#This Row],[Name]])))</f>
        <v>3119 - Interstate 35</v>
      </c>
      <c r="D152" s="139">
        <v>1.75</v>
      </c>
      <c r="E152" s="139">
        <v>10.65</v>
      </c>
      <c r="F152" s="140"/>
      <c r="G152" s="140"/>
      <c r="H152" s="140"/>
      <c r="I152" s="140"/>
      <c r="J152" s="140"/>
      <c r="K152" s="140"/>
      <c r="L152" s="140"/>
      <c r="M152" s="140"/>
      <c r="N152" s="140"/>
      <c r="O152" s="140"/>
    </row>
    <row r="153" spans="1:15" s="141" customFormat="1" ht="14.4" x14ac:dyDescent="0.3">
      <c r="A153" s="138" t="s">
        <v>224</v>
      </c>
      <c r="B153" s="138" t="s">
        <v>611</v>
      </c>
      <c r="C153" s="138" t="str">
        <f>IF(tbl_2020IDC[[#This Row],[Dist]]="","",IF(tbl_2020IDC[[#This Row],[Dist]]="0000","0000",CONCATENATE(tbl_2020IDC[[#This Row],[Dist]]," - ",tbl_2020IDC[[#This Row],[Name]])))</f>
        <v>3141 - Iowa City</v>
      </c>
      <c r="D153" s="139">
        <v>2.35</v>
      </c>
      <c r="E153" s="139">
        <v>11.56</v>
      </c>
      <c r="F153" s="140"/>
      <c r="G153" s="140"/>
      <c r="H153" s="140"/>
      <c r="I153" s="140"/>
      <c r="J153" s="140"/>
      <c r="K153" s="140"/>
      <c r="L153" s="140"/>
      <c r="M153" s="140"/>
      <c r="N153" s="140"/>
      <c r="O153" s="140"/>
    </row>
    <row r="154" spans="1:15" s="141" customFormat="1" ht="14.4" x14ac:dyDescent="0.3">
      <c r="A154" s="138" t="s">
        <v>225</v>
      </c>
      <c r="B154" s="138" t="s">
        <v>612</v>
      </c>
      <c r="C154" s="138" t="str">
        <f>IF(tbl_2020IDC[[#This Row],[Dist]]="","",IF(tbl_2020IDC[[#This Row],[Dist]]="0000","0000",CONCATENATE(tbl_2020IDC[[#This Row],[Dist]]," - ",tbl_2020IDC[[#This Row],[Name]])))</f>
        <v>3150 - Iowa Falls</v>
      </c>
      <c r="D154" s="139">
        <v>1.77</v>
      </c>
      <c r="E154" s="139">
        <v>9.64</v>
      </c>
      <c r="F154" s="140"/>
      <c r="G154" s="140"/>
      <c r="H154" s="140"/>
      <c r="I154" s="140"/>
      <c r="J154" s="140"/>
      <c r="K154" s="140"/>
      <c r="L154" s="140"/>
      <c r="M154" s="140"/>
      <c r="N154" s="140"/>
      <c r="O154" s="140"/>
    </row>
    <row r="155" spans="1:15" s="141" customFormat="1" ht="14.4" x14ac:dyDescent="0.3">
      <c r="A155" s="138" t="s">
        <v>226</v>
      </c>
      <c r="B155" s="138" t="s">
        <v>613</v>
      </c>
      <c r="C155" s="138" t="str">
        <f>IF(tbl_2020IDC[[#This Row],[Dist]]="","",IF(tbl_2020IDC[[#This Row],[Dist]]="0000","0000",CONCATENATE(tbl_2020IDC[[#This Row],[Dist]]," - ",tbl_2020IDC[[#This Row],[Name]])))</f>
        <v>3154 - Iowa Valley</v>
      </c>
      <c r="D155" s="139">
        <v>1.76</v>
      </c>
      <c r="E155" s="139">
        <v>10.77</v>
      </c>
      <c r="F155" s="140"/>
      <c r="G155" s="140"/>
      <c r="H155" s="140"/>
      <c r="I155" s="140"/>
      <c r="J155" s="140"/>
      <c r="K155" s="140"/>
      <c r="L155" s="140"/>
      <c r="M155" s="140"/>
      <c r="N155" s="140"/>
      <c r="O155" s="140"/>
    </row>
    <row r="156" spans="1:15" s="141" customFormat="1" ht="14.4" x14ac:dyDescent="0.3">
      <c r="A156" s="138" t="s">
        <v>227</v>
      </c>
      <c r="B156" s="138" t="s">
        <v>614</v>
      </c>
      <c r="C156" s="138" t="str">
        <f>IF(tbl_2020IDC[[#This Row],[Dist]]="","",IF(tbl_2020IDC[[#This Row],[Dist]]="0000","0000",CONCATENATE(tbl_2020IDC[[#This Row],[Dist]]," - ",tbl_2020IDC[[#This Row],[Name]])))</f>
        <v>3168 - IKM-Manning</v>
      </c>
      <c r="D156" s="139">
        <v>2.46</v>
      </c>
      <c r="E156" s="139">
        <v>10.31</v>
      </c>
      <c r="F156" s="140"/>
      <c r="G156" s="140"/>
      <c r="H156" s="140"/>
      <c r="I156" s="140"/>
      <c r="J156" s="140"/>
      <c r="K156" s="140"/>
      <c r="L156" s="140"/>
      <c r="M156" s="140"/>
      <c r="N156" s="140"/>
      <c r="O156" s="140"/>
    </row>
    <row r="157" spans="1:15" s="141" customFormat="1" ht="14.4" x14ac:dyDescent="0.3">
      <c r="A157" s="138" t="s">
        <v>228</v>
      </c>
      <c r="B157" s="138" t="s">
        <v>615</v>
      </c>
      <c r="C157" s="138" t="str">
        <f>IF(tbl_2020IDC[[#This Row],[Dist]]="","",IF(tbl_2020IDC[[#This Row],[Dist]]="0000","0000",CONCATENATE(tbl_2020IDC[[#This Row],[Dist]]," - ",tbl_2020IDC[[#This Row],[Name]])))</f>
        <v>3186 - Janesville Consolidated</v>
      </c>
      <c r="D157" s="139">
        <v>1.58</v>
      </c>
      <c r="E157" s="139">
        <v>7.13</v>
      </c>
      <c r="F157" s="140"/>
      <c r="G157" s="140"/>
      <c r="H157" s="140"/>
      <c r="I157" s="140"/>
      <c r="J157" s="140"/>
      <c r="K157" s="140"/>
      <c r="L157" s="140"/>
      <c r="M157" s="140"/>
      <c r="N157" s="140"/>
      <c r="O157" s="140"/>
    </row>
    <row r="158" spans="1:15" s="141" customFormat="1" ht="14.4" x14ac:dyDescent="0.3">
      <c r="A158" s="138" t="s">
        <v>229</v>
      </c>
      <c r="B158" s="138" t="s">
        <v>616</v>
      </c>
      <c r="C158" s="138" t="str">
        <f>IF(tbl_2020IDC[[#This Row],[Dist]]="","",IF(tbl_2020IDC[[#This Row],[Dist]]="0000","0000",CONCATENATE(tbl_2020IDC[[#This Row],[Dist]]," - ",tbl_2020IDC[[#This Row],[Name]])))</f>
        <v>3195 - Greene County</v>
      </c>
      <c r="D158" s="139">
        <v>1.97</v>
      </c>
      <c r="E158" s="139">
        <v>9.7799999999999994</v>
      </c>
      <c r="F158" s="140"/>
      <c r="G158" s="140"/>
      <c r="H158" s="140"/>
      <c r="I158" s="140"/>
      <c r="J158" s="140"/>
      <c r="K158" s="140"/>
      <c r="L158" s="140"/>
      <c r="M158" s="140"/>
      <c r="N158" s="140"/>
      <c r="O158" s="140"/>
    </row>
    <row r="159" spans="1:15" s="141" customFormat="1" ht="14.4" x14ac:dyDescent="0.3">
      <c r="A159" s="138" t="s">
        <v>230</v>
      </c>
      <c r="B159" s="138" t="s">
        <v>617</v>
      </c>
      <c r="C159" s="138" t="str">
        <f>IF(tbl_2020IDC[[#This Row],[Dist]]="","",IF(tbl_2020IDC[[#This Row],[Dist]]="0000","0000",CONCATENATE(tbl_2020IDC[[#This Row],[Dist]]," - ",tbl_2020IDC[[#This Row],[Name]])))</f>
        <v>3204 - Jesup</v>
      </c>
      <c r="D159" s="139">
        <v>1.76</v>
      </c>
      <c r="E159" s="139">
        <v>11.09</v>
      </c>
      <c r="F159" s="140"/>
      <c r="G159" s="140"/>
      <c r="H159" s="140"/>
      <c r="I159" s="140"/>
      <c r="J159" s="140"/>
      <c r="K159" s="140"/>
      <c r="L159" s="140"/>
      <c r="M159" s="140"/>
      <c r="N159" s="140"/>
      <c r="O159" s="140"/>
    </row>
    <row r="160" spans="1:15" s="141" customFormat="1" ht="14.4" x14ac:dyDescent="0.3">
      <c r="A160" s="138" t="s">
        <v>231</v>
      </c>
      <c r="B160" s="138" t="s">
        <v>618</v>
      </c>
      <c r="C160" s="138" t="str">
        <f>IF(tbl_2020IDC[[#This Row],[Dist]]="","",IF(tbl_2020IDC[[#This Row],[Dist]]="0000","0000",CONCATENATE(tbl_2020IDC[[#This Row],[Dist]]," - ",tbl_2020IDC[[#This Row],[Name]])))</f>
        <v>3231 - Johnston</v>
      </c>
      <c r="D160" s="139">
        <v>2.27</v>
      </c>
      <c r="E160" s="139">
        <v>12.06</v>
      </c>
      <c r="F160" s="140"/>
      <c r="G160" s="140"/>
      <c r="H160" s="140"/>
      <c r="I160" s="140"/>
      <c r="J160" s="140"/>
      <c r="K160" s="140"/>
      <c r="L160" s="140"/>
      <c r="M160" s="140"/>
      <c r="N160" s="140"/>
      <c r="O160" s="140"/>
    </row>
    <row r="161" spans="1:15" s="141" customFormat="1" ht="14.4" x14ac:dyDescent="0.3">
      <c r="A161" s="138" t="s">
        <v>232</v>
      </c>
      <c r="B161" s="138" t="s">
        <v>619</v>
      </c>
      <c r="C161" s="138" t="str">
        <f>IF(tbl_2020IDC[[#This Row],[Dist]]="","",IF(tbl_2020IDC[[#This Row],[Dist]]="0000","0000",CONCATENATE(tbl_2020IDC[[#This Row],[Dist]]," - ",tbl_2020IDC[[#This Row],[Name]])))</f>
        <v>3312 - Keokuk</v>
      </c>
      <c r="D161" s="139">
        <v>2</v>
      </c>
      <c r="E161" s="139">
        <v>11.06</v>
      </c>
      <c r="F161" s="140"/>
      <c r="G161" s="140"/>
      <c r="H161" s="140"/>
      <c r="I161" s="140"/>
      <c r="J161" s="140"/>
      <c r="K161" s="140"/>
      <c r="L161" s="140"/>
      <c r="M161" s="140"/>
      <c r="N161" s="140"/>
      <c r="O161" s="140"/>
    </row>
    <row r="162" spans="1:15" s="141" customFormat="1" ht="14.4" x14ac:dyDescent="0.3">
      <c r="A162" s="138" t="s">
        <v>233</v>
      </c>
      <c r="B162" s="138" t="s">
        <v>620</v>
      </c>
      <c r="C162" s="138" t="str">
        <f>IF(tbl_2020IDC[[#This Row],[Dist]]="","",IF(tbl_2020IDC[[#This Row],[Dist]]="0000","0000",CONCATENATE(tbl_2020IDC[[#This Row],[Dist]]," - ",tbl_2020IDC[[#This Row],[Name]])))</f>
        <v>3330 - Keota</v>
      </c>
      <c r="D162" s="139">
        <v>1.21</v>
      </c>
      <c r="E162" s="139">
        <v>9.1199999999999992</v>
      </c>
      <c r="F162" s="140"/>
      <c r="G162" s="140"/>
      <c r="H162" s="140"/>
      <c r="I162" s="140"/>
      <c r="J162" s="140"/>
      <c r="K162" s="140"/>
      <c r="L162" s="140"/>
      <c r="M162" s="140"/>
      <c r="N162" s="140"/>
      <c r="O162" s="140"/>
    </row>
    <row r="163" spans="1:15" s="141" customFormat="1" ht="14.4" x14ac:dyDescent="0.3">
      <c r="A163" s="138" t="s">
        <v>234</v>
      </c>
      <c r="B163" s="138" t="s">
        <v>621</v>
      </c>
      <c r="C163" s="138" t="str">
        <f>IF(tbl_2020IDC[[#This Row],[Dist]]="","",IF(tbl_2020IDC[[#This Row],[Dist]]="0000","0000",CONCATENATE(tbl_2020IDC[[#This Row],[Dist]]," - ",tbl_2020IDC[[#This Row],[Name]])))</f>
        <v>3348 - Kingsley-Pierson</v>
      </c>
      <c r="D163" s="139">
        <v>2.5499999999999998</v>
      </c>
      <c r="E163" s="139">
        <v>13.01</v>
      </c>
      <c r="F163" s="140"/>
      <c r="G163" s="140"/>
      <c r="H163" s="140"/>
      <c r="I163" s="140"/>
      <c r="J163" s="140"/>
      <c r="K163" s="140"/>
      <c r="L163" s="140"/>
      <c r="M163" s="140"/>
      <c r="N163" s="140"/>
      <c r="O163" s="140"/>
    </row>
    <row r="164" spans="1:15" s="141" customFormat="1" ht="14.4" x14ac:dyDescent="0.3">
      <c r="A164" s="138" t="s">
        <v>235</v>
      </c>
      <c r="B164" s="138" t="s">
        <v>622</v>
      </c>
      <c r="C164" s="138" t="str">
        <f>IF(tbl_2020IDC[[#This Row],[Dist]]="","",IF(tbl_2020IDC[[#This Row],[Dist]]="0000","0000",CONCATENATE(tbl_2020IDC[[#This Row],[Dist]]," - ",tbl_2020IDC[[#This Row],[Name]])))</f>
        <v>3375 - Knoxville</v>
      </c>
      <c r="D164" s="139">
        <v>3.85</v>
      </c>
      <c r="E164" s="139">
        <v>13.28</v>
      </c>
      <c r="F164" s="140"/>
      <c r="G164" s="140"/>
      <c r="H164" s="140"/>
      <c r="I164" s="140"/>
      <c r="J164" s="140"/>
      <c r="K164" s="140"/>
      <c r="L164" s="140"/>
      <c r="M164" s="140"/>
      <c r="N164" s="140"/>
      <c r="O164" s="140"/>
    </row>
    <row r="165" spans="1:15" s="141" customFormat="1" ht="14.4" x14ac:dyDescent="0.3">
      <c r="A165" s="138" t="s">
        <v>236</v>
      </c>
      <c r="B165" s="138" t="s">
        <v>623</v>
      </c>
      <c r="C165" s="138" t="str">
        <f>IF(tbl_2020IDC[[#This Row],[Dist]]="","",IF(tbl_2020IDC[[#This Row],[Dist]]="0000","0000",CONCATENATE(tbl_2020IDC[[#This Row],[Dist]]," - ",tbl_2020IDC[[#This Row],[Name]])))</f>
        <v>3420 - Lake Mills</v>
      </c>
      <c r="D165" s="139">
        <v>1.29</v>
      </c>
      <c r="E165" s="139">
        <v>10.06</v>
      </c>
      <c r="F165" s="140"/>
      <c r="G165" s="140"/>
      <c r="H165" s="140"/>
      <c r="I165" s="140"/>
      <c r="J165" s="140"/>
      <c r="K165" s="140"/>
      <c r="L165" s="140"/>
      <c r="M165" s="140"/>
      <c r="N165" s="140"/>
      <c r="O165" s="140"/>
    </row>
    <row r="166" spans="1:15" s="141" customFormat="1" ht="14.4" x14ac:dyDescent="0.3">
      <c r="A166" s="138" t="s">
        <v>237</v>
      </c>
      <c r="B166" s="138" t="s">
        <v>624</v>
      </c>
      <c r="C166" s="138" t="str">
        <f>IF(tbl_2020IDC[[#This Row],[Dist]]="","",IF(tbl_2020IDC[[#This Row],[Dist]]="0000","0000",CONCATENATE(tbl_2020IDC[[#This Row],[Dist]]," - ",tbl_2020IDC[[#This Row],[Name]])))</f>
        <v>3465 - Lamoni</v>
      </c>
      <c r="D166" s="139">
        <v>3.99</v>
      </c>
      <c r="E166" s="139">
        <v>14.11</v>
      </c>
      <c r="F166" s="140"/>
      <c r="G166" s="140"/>
      <c r="H166" s="140"/>
      <c r="I166" s="140"/>
      <c r="J166" s="140"/>
      <c r="K166" s="140"/>
      <c r="L166" s="140"/>
      <c r="M166" s="140"/>
      <c r="N166" s="140"/>
      <c r="O166" s="140"/>
    </row>
    <row r="167" spans="1:15" s="141" customFormat="1" ht="14.4" x14ac:dyDescent="0.3">
      <c r="A167" s="138" t="s">
        <v>238</v>
      </c>
      <c r="B167" s="138" t="s">
        <v>625</v>
      </c>
      <c r="C167" s="138" t="str">
        <f>IF(tbl_2020IDC[[#This Row],[Dist]]="","",IF(tbl_2020IDC[[#This Row],[Dist]]="0000","0000",CONCATENATE(tbl_2020IDC[[#This Row],[Dist]]," - ",tbl_2020IDC[[#This Row],[Name]])))</f>
        <v>3537 - Laurens-Marathon</v>
      </c>
      <c r="D167" s="139">
        <v>3.83</v>
      </c>
      <c r="E167" s="139">
        <v>11.48</v>
      </c>
      <c r="F167" s="140"/>
      <c r="G167" s="140"/>
      <c r="H167" s="140"/>
      <c r="I167" s="140"/>
      <c r="J167" s="140"/>
      <c r="K167" s="140"/>
      <c r="L167" s="140"/>
      <c r="M167" s="140"/>
      <c r="N167" s="140"/>
      <c r="O167" s="140"/>
    </row>
    <row r="168" spans="1:15" s="141" customFormat="1" ht="14.4" x14ac:dyDescent="0.3">
      <c r="A168" s="138" t="s">
        <v>239</v>
      </c>
      <c r="B168" s="138" t="s">
        <v>626</v>
      </c>
      <c r="C168" s="138" t="str">
        <f>IF(tbl_2020IDC[[#This Row],[Dist]]="","",IF(tbl_2020IDC[[#This Row],[Dist]]="0000","0000",CONCATENATE(tbl_2020IDC[[#This Row],[Dist]]," - ",tbl_2020IDC[[#This Row],[Name]])))</f>
        <v>3555 - Lawton-Bronson</v>
      </c>
      <c r="D168" s="139">
        <v>1.17</v>
      </c>
      <c r="E168" s="139">
        <v>11.78</v>
      </c>
      <c r="F168" s="140"/>
      <c r="G168" s="140"/>
      <c r="H168" s="140"/>
      <c r="I168" s="140"/>
      <c r="J168" s="140"/>
      <c r="K168" s="140"/>
      <c r="L168" s="140"/>
      <c r="M168" s="140"/>
      <c r="N168" s="140"/>
      <c r="O168" s="140"/>
    </row>
    <row r="169" spans="1:15" s="141" customFormat="1" ht="14.4" x14ac:dyDescent="0.3">
      <c r="A169" s="138" t="s">
        <v>240</v>
      </c>
      <c r="B169" s="138" t="s">
        <v>627</v>
      </c>
      <c r="C169" s="138" t="str">
        <f>IF(tbl_2020IDC[[#This Row],[Dist]]="","",IF(tbl_2020IDC[[#This Row],[Dist]]="0000","0000",CONCATENATE(tbl_2020IDC[[#This Row],[Dist]]," - ",tbl_2020IDC[[#This Row],[Name]])))</f>
        <v>3600 - Le Mars</v>
      </c>
      <c r="D169" s="139">
        <v>0.46</v>
      </c>
      <c r="E169" s="139">
        <v>7.15</v>
      </c>
      <c r="F169" s="140"/>
      <c r="G169" s="140"/>
      <c r="H169" s="140"/>
      <c r="I169" s="140"/>
      <c r="J169" s="140"/>
      <c r="K169" s="140"/>
      <c r="L169" s="140"/>
      <c r="M169" s="140"/>
      <c r="N169" s="140"/>
      <c r="O169" s="140"/>
    </row>
    <row r="170" spans="1:15" s="141" customFormat="1" ht="14.4" x14ac:dyDescent="0.3">
      <c r="A170" s="138" t="s">
        <v>241</v>
      </c>
      <c r="B170" s="138" t="s">
        <v>628</v>
      </c>
      <c r="C170" s="138" t="str">
        <f>IF(tbl_2020IDC[[#This Row],[Dist]]="","",IF(tbl_2020IDC[[#This Row],[Dist]]="0000","0000",CONCATENATE(tbl_2020IDC[[#This Row],[Dist]]," - ",tbl_2020IDC[[#This Row],[Name]])))</f>
        <v>3609 - Lenox</v>
      </c>
      <c r="D170" s="139">
        <v>2.1</v>
      </c>
      <c r="E170" s="139">
        <v>11.26</v>
      </c>
      <c r="F170" s="140"/>
      <c r="G170" s="140"/>
      <c r="H170" s="140"/>
      <c r="I170" s="140"/>
      <c r="J170" s="140"/>
      <c r="K170" s="140"/>
      <c r="L170" s="140"/>
      <c r="M170" s="140"/>
      <c r="N170" s="140"/>
      <c r="O170" s="140"/>
    </row>
    <row r="171" spans="1:15" s="141" customFormat="1" ht="14.4" x14ac:dyDescent="0.3">
      <c r="A171" s="138" t="s">
        <v>242</v>
      </c>
      <c r="B171" s="138" t="s">
        <v>629</v>
      </c>
      <c r="C171" s="138" t="str">
        <f>IF(tbl_2020IDC[[#This Row],[Dist]]="","",IF(tbl_2020IDC[[#This Row],[Dist]]="0000","0000",CONCATENATE(tbl_2020IDC[[#This Row],[Dist]]," - ",tbl_2020IDC[[#This Row],[Name]])))</f>
        <v>3645 - Lewis Central</v>
      </c>
      <c r="D171" s="139">
        <v>1.35</v>
      </c>
      <c r="E171" s="139">
        <v>11.48</v>
      </c>
      <c r="F171" s="140"/>
      <c r="G171" s="140"/>
      <c r="H171" s="140"/>
      <c r="I171" s="140"/>
      <c r="J171" s="140"/>
      <c r="K171" s="140"/>
      <c r="L171" s="140"/>
      <c r="M171" s="140"/>
      <c r="N171" s="140"/>
      <c r="O171" s="140"/>
    </row>
    <row r="172" spans="1:15" s="141" customFormat="1" ht="14.4" x14ac:dyDescent="0.3">
      <c r="A172" s="138" t="s">
        <v>243</v>
      </c>
      <c r="B172" s="138" t="s">
        <v>630</v>
      </c>
      <c r="C172" s="138" t="str">
        <f>IF(tbl_2020IDC[[#This Row],[Dist]]="","",IF(tbl_2020IDC[[#This Row],[Dist]]="0000","0000",CONCATENATE(tbl_2020IDC[[#This Row],[Dist]]," - ",tbl_2020IDC[[#This Row],[Name]])))</f>
        <v>3691 - North Cedar</v>
      </c>
      <c r="D172" s="139">
        <v>4.91</v>
      </c>
      <c r="E172" s="139">
        <v>14.03</v>
      </c>
      <c r="F172" s="140"/>
      <c r="G172" s="140"/>
      <c r="H172" s="140"/>
      <c r="I172" s="140"/>
      <c r="J172" s="140"/>
      <c r="K172" s="140"/>
      <c r="L172" s="140"/>
      <c r="M172" s="140"/>
      <c r="N172" s="140"/>
      <c r="O172" s="140"/>
    </row>
    <row r="173" spans="1:15" s="141" customFormat="1" ht="14.4" x14ac:dyDescent="0.3">
      <c r="A173" s="138" t="s">
        <v>244</v>
      </c>
      <c r="B173" s="138" t="s">
        <v>631</v>
      </c>
      <c r="C173" s="138" t="str">
        <f>IF(tbl_2020IDC[[#This Row],[Dist]]="","",IF(tbl_2020IDC[[#This Row],[Dist]]="0000","0000",CONCATENATE(tbl_2020IDC[[#This Row],[Dist]]," - ",tbl_2020IDC[[#This Row],[Name]])))</f>
        <v>3715 - Linn-Mar</v>
      </c>
      <c r="D173" s="139">
        <v>2.17</v>
      </c>
      <c r="E173" s="139">
        <v>10.27</v>
      </c>
      <c r="F173" s="140"/>
      <c r="G173" s="140"/>
      <c r="H173" s="140"/>
      <c r="I173" s="140"/>
      <c r="J173" s="140"/>
      <c r="K173" s="140"/>
      <c r="L173" s="140"/>
      <c r="M173" s="140"/>
      <c r="N173" s="140"/>
      <c r="O173" s="140"/>
    </row>
    <row r="174" spans="1:15" s="141" customFormat="1" ht="14.4" x14ac:dyDescent="0.3">
      <c r="A174" s="138" t="s">
        <v>245</v>
      </c>
      <c r="B174" s="138" t="s">
        <v>632</v>
      </c>
      <c r="C174" s="138" t="str">
        <f>IF(tbl_2020IDC[[#This Row],[Dist]]="","",IF(tbl_2020IDC[[#This Row],[Dist]]="0000","0000",CONCATENATE(tbl_2020IDC[[#This Row],[Dist]]," - ",tbl_2020IDC[[#This Row],[Name]])))</f>
        <v>3744 - Lisbon</v>
      </c>
      <c r="D174" s="139">
        <v>1.58</v>
      </c>
      <c r="E174" s="139">
        <v>12.7</v>
      </c>
      <c r="F174" s="140"/>
      <c r="G174" s="140"/>
      <c r="H174" s="140"/>
      <c r="I174" s="140"/>
      <c r="J174" s="140"/>
      <c r="K174" s="140"/>
      <c r="L174" s="140"/>
      <c r="M174" s="140"/>
      <c r="N174" s="140"/>
      <c r="O174" s="140"/>
    </row>
    <row r="175" spans="1:15" s="141" customFormat="1" ht="14.4" x14ac:dyDescent="0.3">
      <c r="A175" s="138" t="s">
        <v>246</v>
      </c>
      <c r="B175" s="138" t="s">
        <v>633</v>
      </c>
      <c r="C175" s="138" t="str">
        <f>IF(tbl_2020IDC[[#This Row],[Dist]]="","",IF(tbl_2020IDC[[#This Row],[Dist]]="0000","0000",CONCATENATE(tbl_2020IDC[[#This Row],[Dist]]," - ",tbl_2020IDC[[#This Row],[Name]])))</f>
        <v>3798 - Logan-Magnolia</v>
      </c>
      <c r="D175" s="139">
        <v>2.06</v>
      </c>
      <c r="E175" s="139">
        <v>12.3</v>
      </c>
      <c r="F175" s="140"/>
      <c r="G175" s="140"/>
      <c r="H175" s="140"/>
      <c r="I175" s="140"/>
      <c r="J175" s="140"/>
      <c r="K175" s="140"/>
      <c r="L175" s="140"/>
      <c r="M175" s="140"/>
      <c r="N175" s="140"/>
      <c r="O175" s="140"/>
    </row>
    <row r="176" spans="1:15" s="141" customFormat="1" ht="14.4" x14ac:dyDescent="0.3">
      <c r="A176" s="138" t="s">
        <v>247</v>
      </c>
      <c r="B176" s="138" t="s">
        <v>634</v>
      </c>
      <c r="C176" s="138" t="str">
        <f>IF(tbl_2020IDC[[#This Row],[Dist]]="","",IF(tbl_2020IDC[[#This Row],[Dist]]="0000","0000",CONCATENATE(tbl_2020IDC[[#This Row],[Dist]]," - ",tbl_2020IDC[[#This Row],[Name]])))</f>
        <v>3816 - Lone Tree</v>
      </c>
      <c r="D176" s="139">
        <v>2.83</v>
      </c>
      <c r="E176" s="139">
        <v>16.48</v>
      </c>
      <c r="F176" s="140"/>
      <c r="G176" s="140"/>
      <c r="H176" s="140"/>
      <c r="I176" s="140"/>
      <c r="J176" s="140"/>
      <c r="K176" s="140"/>
      <c r="L176" s="140"/>
      <c r="M176" s="140"/>
      <c r="N176" s="140"/>
      <c r="O176" s="140"/>
    </row>
    <row r="177" spans="1:15" s="141" customFormat="1" ht="14.4" x14ac:dyDescent="0.3">
      <c r="A177" s="138" t="s">
        <v>248</v>
      </c>
      <c r="B177" s="138" t="s">
        <v>635</v>
      </c>
      <c r="C177" s="138" t="str">
        <f>IF(tbl_2020IDC[[#This Row],[Dist]]="","",IF(tbl_2020IDC[[#This Row],[Dist]]="0000","0000",CONCATENATE(tbl_2020IDC[[#This Row],[Dist]]," - ",tbl_2020IDC[[#This Row],[Name]])))</f>
        <v>3841 - Louisa-Muscatine</v>
      </c>
      <c r="D177" s="139">
        <v>3.16</v>
      </c>
      <c r="E177" s="139">
        <v>11.43</v>
      </c>
      <c r="F177" s="140"/>
      <c r="G177" s="140"/>
      <c r="H177" s="140"/>
      <c r="I177" s="140"/>
      <c r="J177" s="140"/>
      <c r="K177" s="140"/>
      <c r="L177" s="140"/>
      <c r="M177" s="140"/>
      <c r="N177" s="140"/>
      <c r="O177" s="140"/>
    </row>
    <row r="178" spans="1:15" s="141" customFormat="1" ht="14.4" x14ac:dyDescent="0.3">
      <c r="A178" s="138" t="s">
        <v>249</v>
      </c>
      <c r="B178" s="138" t="s">
        <v>636</v>
      </c>
      <c r="C178" s="138" t="str">
        <f>IF(tbl_2020IDC[[#This Row],[Dist]]="","",IF(tbl_2020IDC[[#This Row],[Dist]]="0000","0000",CONCATENATE(tbl_2020IDC[[#This Row],[Dist]]," - ",tbl_2020IDC[[#This Row],[Name]])))</f>
        <v>3897 - LuVerne</v>
      </c>
      <c r="D178" s="139">
        <v>2.9</v>
      </c>
      <c r="E178" s="139">
        <v>10.36</v>
      </c>
      <c r="F178" s="140"/>
      <c r="G178" s="140"/>
      <c r="H178" s="140"/>
      <c r="I178" s="140"/>
      <c r="J178" s="140"/>
      <c r="K178" s="140"/>
      <c r="L178" s="140"/>
      <c r="M178" s="140"/>
      <c r="N178" s="140"/>
      <c r="O178" s="140"/>
    </row>
    <row r="179" spans="1:15" s="141" customFormat="1" ht="14.4" x14ac:dyDescent="0.3">
      <c r="A179" s="138" t="s">
        <v>250</v>
      </c>
      <c r="B179" s="138" t="s">
        <v>637</v>
      </c>
      <c r="C179" s="138" t="str">
        <f>IF(tbl_2020IDC[[#This Row],[Dist]]="","",IF(tbl_2020IDC[[#This Row],[Dist]]="0000","0000",CONCATENATE(tbl_2020IDC[[#This Row],[Dist]]," - ",tbl_2020IDC[[#This Row],[Name]])))</f>
        <v>3906 - Lynnville-Sully</v>
      </c>
      <c r="D179" s="139">
        <v>2.71</v>
      </c>
      <c r="E179" s="139">
        <v>12.33</v>
      </c>
      <c r="F179" s="140"/>
      <c r="G179" s="140"/>
      <c r="H179" s="140"/>
      <c r="I179" s="140"/>
      <c r="J179" s="140"/>
      <c r="K179" s="140"/>
      <c r="L179" s="140"/>
      <c r="M179" s="140"/>
      <c r="N179" s="140"/>
      <c r="O179" s="140"/>
    </row>
    <row r="180" spans="1:15" s="141" customFormat="1" ht="14.4" x14ac:dyDescent="0.3">
      <c r="A180" s="138" t="s">
        <v>251</v>
      </c>
      <c r="B180" s="138" t="s">
        <v>638</v>
      </c>
      <c r="C180" s="138" t="str">
        <f>IF(tbl_2020IDC[[#This Row],[Dist]]="","",IF(tbl_2020IDC[[#This Row],[Dist]]="0000","0000",CONCATENATE(tbl_2020IDC[[#This Row],[Dist]]," - ",tbl_2020IDC[[#This Row],[Name]])))</f>
        <v>3942 - Madrid</v>
      </c>
      <c r="D180" s="139">
        <v>3.42</v>
      </c>
      <c r="E180" s="139">
        <v>11.88</v>
      </c>
      <c r="F180" s="140"/>
      <c r="G180" s="140"/>
      <c r="H180" s="140"/>
      <c r="I180" s="140"/>
      <c r="J180" s="140"/>
      <c r="K180" s="140"/>
      <c r="L180" s="140"/>
      <c r="M180" s="140"/>
      <c r="N180" s="140"/>
      <c r="O180" s="140"/>
    </row>
    <row r="181" spans="1:15" s="141" customFormat="1" ht="14.4" x14ac:dyDescent="0.3">
      <c r="A181" s="138" t="s">
        <v>252</v>
      </c>
      <c r="B181" s="138" t="s">
        <v>639</v>
      </c>
      <c r="C181" s="138" t="str">
        <f>IF(tbl_2020IDC[[#This Row],[Dist]]="","",IF(tbl_2020IDC[[#This Row],[Dist]]="0000","0000",CONCATENATE(tbl_2020IDC[[#This Row],[Dist]]," - ",tbl_2020IDC[[#This Row],[Name]])))</f>
        <v>3978 - East Mills</v>
      </c>
      <c r="D181" s="139">
        <v>1.31</v>
      </c>
      <c r="E181" s="139">
        <v>7.31</v>
      </c>
      <c r="F181" s="140"/>
      <c r="G181" s="140"/>
      <c r="H181" s="140"/>
      <c r="I181" s="140"/>
      <c r="J181" s="140"/>
      <c r="K181" s="140"/>
      <c r="L181" s="140"/>
      <c r="M181" s="140"/>
      <c r="N181" s="140"/>
      <c r="O181" s="140"/>
    </row>
    <row r="182" spans="1:15" s="141" customFormat="1" ht="14.4" x14ac:dyDescent="0.3">
      <c r="A182" s="138" t="s">
        <v>253</v>
      </c>
      <c r="B182" s="138" t="s">
        <v>640</v>
      </c>
      <c r="C182" s="138" t="str">
        <f>IF(tbl_2020IDC[[#This Row],[Dist]]="","",IF(tbl_2020IDC[[#This Row],[Dist]]="0000","0000",CONCATENATE(tbl_2020IDC[[#This Row],[Dist]]," - ",tbl_2020IDC[[#This Row],[Name]])))</f>
        <v>4023 - Manson Northwest Webster</v>
      </c>
      <c r="D182" s="139">
        <v>2.19</v>
      </c>
      <c r="E182" s="139">
        <v>11.82</v>
      </c>
      <c r="F182" s="140"/>
      <c r="G182" s="140"/>
      <c r="H182" s="140"/>
      <c r="I182" s="140"/>
      <c r="J182" s="140"/>
      <c r="K182" s="140"/>
      <c r="L182" s="140"/>
      <c r="M182" s="140"/>
      <c r="N182" s="140"/>
      <c r="O182" s="140"/>
    </row>
    <row r="183" spans="1:15" s="141" customFormat="1" ht="14.4" x14ac:dyDescent="0.3">
      <c r="A183" s="138" t="s">
        <v>254</v>
      </c>
      <c r="B183" s="138" t="s">
        <v>641</v>
      </c>
      <c r="C183" s="138" t="str">
        <f>IF(tbl_2020IDC[[#This Row],[Dist]]="","",IF(tbl_2020IDC[[#This Row],[Dist]]="0000","0000",CONCATENATE(tbl_2020IDC[[#This Row],[Dist]]," - ",tbl_2020IDC[[#This Row],[Name]])))</f>
        <v>4033 - Maple Valley-Anthon Oto</v>
      </c>
      <c r="D183" s="139">
        <v>1.65</v>
      </c>
      <c r="E183" s="139">
        <v>9.6199999999999992</v>
      </c>
      <c r="F183" s="140"/>
      <c r="G183" s="140"/>
      <c r="H183" s="140"/>
      <c r="I183" s="140"/>
      <c r="J183" s="140"/>
      <c r="K183" s="140"/>
      <c r="L183" s="140"/>
      <c r="M183" s="140"/>
      <c r="N183" s="140"/>
      <c r="O183" s="140"/>
    </row>
    <row r="184" spans="1:15" s="141" customFormat="1" ht="14.4" x14ac:dyDescent="0.3">
      <c r="A184" s="138" t="s">
        <v>255</v>
      </c>
      <c r="B184" s="138" t="s">
        <v>642</v>
      </c>
      <c r="C184" s="138" t="str">
        <f>IF(tbl_2020IDC[[#This Row],[Dist]]="","",IF(tbl_2020IDC[[#This Row],[Dist]]="0000","0000",CONCATENATE(tbl_2020IDC[[#This Row],[Dist]]," - ",tbl_2020IDC[[#This Row],[Name]])))</f>
        <v>4041 - Maquoketa</v>
      </c>
      <c r="D184" s="139">
        <v>1.55</v>
      </c>
      <c r="E184" s="139">
        <v>8.94</v>
      </c>
      <c r="F184" s="140"/>
      <c r="G184" s="140"/>
      <c r="H184" s="140"/>
      <c r="I184" s="140"/>
      <c r="J184" s="140"/>
      <c r="K184" s="140"/>
      <c r="L184" s="140"/>
      <c r="M184" s="140"/>
      <c r="N184" s="140"/>
      <c r="O184" s="140"/>
    </row>
    <row r="185" spans="1:15" s="141" customFormat="1" ht="14.4" x14ac:dyDescent="0.3">
      <c r="A185" s="138" t="s">
        <v>256</v>
      </c>
      <c r="B185" s="138" t="s">
        <v>643</v>
      </c>
      <c r="C185" s="138" t="str">
        <f>IF(tbl_2020IDC[[#This Row],[Dist]]="","",IF(tbl_2020IDC[[#This Row],[Dist]]="0000","0000",CONCATENATE(tbl_2020IDC[[#This Row],[Dist]]," - ",tbl_2020IDC[[#This Row],[Name]])))</f>
        <v>4043 - Maquoketa Valley</v>
      </c>
      <c r="D185" s="139">
        <v>1.1599999999999999</v>
      </c>
      <c r="E185" s="139">
        <v>9.9600000000000009</v>
      </c>
      <c r="F185" s="140"/>
      <c r="G185" s="140"/>
      <c r="H185" s="140"/>
      <c r="I185" s="140"/>
      <c r="J185" s="140"/>
      <c r="K185" s="140"/>
      <c r="L185" s="140"/>
      <c r="M185" s="140"/>
      <c r="N185" s="140"/>
      <c r="O185" s="140"/>
    </row>
    <row r="186" spans="1:15" s="141" customFormat="1" ht="14.4" x14ac:dyDescent="0.3">
      <c r="A186" s="138" t="s">
        <v>257</v>
      </c>
      <c r="B186" s="138" t="s">
        <v>644</v>
      </c>
      <c r="C186" s="138" t="str">
        <f>IF(tbl_2020IDC[[#This Row],[Dist]]="","",IF(tbl_2020IDC[[#This Row],[Dist]]="0000","0000",CONCATENATE(tbl_2020IDC[[#This Row],[Dist]]," - ",tbl_2020IDC[[#This Row],[Name]])))</f>
        <v>4068 - Marcus-Meriden-Cleghorn</v>
      </c>
      <c r="D186" s="139">
        <v>2.12</v>
      </c>
      <c r="E186" s="139">
        <v>9.02</v>
      </c>
      <c r="F186" s="140"/>
      <c r="G186" s="140"/>
      <c r="H186" s="140"/>
      <c r="I186" s="140"/>
      <c r="J186" s="140"/>
      <c r="K186" s="140"/>
      <c r="L186" s="140"/>
      <c r="M186" s="140"/>
      <c r="N186" s="140"/>
      <c r="O186" s="140"/>
    </row>
    <row r="187" spans="1:15" s="141" customFormat="1" ht="14.4" x14ac:dyDescent="0.3">
      <c r="A187" s="138" t="s">
        <v>258</v>
      </c>
      <c r="B187" s="138" t="s">
        <v>645</v>
      </c>
      <c r="C187" s="138" t="str">
        <f>IF(tbl_2020IDC[[#This Row],[Dist]]="","",IF(tbl_2020IDC[[#This Row],[Dist]]="0000","0000",CONCATENATE(tbl_2020IDC[[#This Row],[Dist]]," - ",tbl_2020IDC[[#This Row],[Name]])))</f>
        <v>4086 - Marion Independent</v>
      </c>
      <c r="D187" s="139">
        <v>1.79</v>
      </c>
      <c r="E187" s="139">
        <v>13.49</v>
      </c>
      <c r="F187" s="140"/>
      <c r="G187" s="140"/>
      <c r="H187" s="140"/>
      <c r="I187" s="140"/>
      <c r="J187" s="140"/>
      <c r="K187" s="140"/>
      <c r="L187" s="140"/>
      <c r="M187" s="140"/>
      <c r="N187" s="140"/>
      <c r="O187" s="140"/>
    </row>
    <row r="188" spans="1:15" s="141" customFormat="1" ht="14.4" x14ac:dyDescent="0.3">
      <c r="A188" s="138" t="s">
        <v>259</v>
      </c>
      <c r="B188" s="138" t="s">
        <v>646</v>
      </c>
      <c r="C188" s="138" t="str">
        <f>IF(tbl_2020IDC[[#This Row],[Dist]]="","",IF(tbl_2020IDC[[#This Row],[Dist]]="0000","0000",CONCATENATE(tbl_2020IDC[[#This Row],[Dist]]," - ",tbl_2020IDC[[#This Row],[Name]])))</f>
        <v>4104 - Marshalltown</v>
      </c>
      <c r="D188" s="139">
        <v>2</v>
      </c>
      <c r="E188" s="139">
        <v>10.14</v>
      </c>
      <c r="F188" s="140"/>
      <c r="G188" s="140"/>
      <c r="H188" s="140"/>
      <c r="I188" s="140"/>
      <c r="J188" s="140"/>
      <c r="K188" s="140"/>
      <c r="L188" s="140"/>
      <c r="M188" s="140"/>
      <c r="N188" s="140"/>
      <c r="O188" s="140"/>
    </row>
    <row r="189" spans="1:15" s="141" customFormat="1" ht="14.4" x14ac:dyDescent="0.3">
      <c r="A189" s="138" t="s">
        <v>260</v>
      </c>
      <c r="B189" s="138" t="s">
        <v>647</v>
      </c>
      <c r="C189" s="138" t="str">
        <f>IF(tbl_2020IDC[[#This Row],[Dist]]="","",IF(tbl_2020IDC[[#This Row],[Dist]]="0000","0000",CONCATENATE(tbl_2020IDC[[#This Row],[Dist]]," - ",tbl_2020IDC[[#This Row],[Name]])))</f>
        <v>4122 - Martensdale-St Marys</v>
      </c>
      <c r="D189" s="139">
        <v>3.75</v>
      </c>
      <c r="E189" s="139">
        <v>13.66</v>
      </c>
      <c r="F189" s="140"/>
      <c r="G189" s="140"/>
      <c r="H189" s="140"/>
      <c r="I189" s="140"/>
      <c r="J189" s="140"/>
      <c r="K189" s="140"/>
      <c r="L189" s="140"/>
      <c r="M189" s="140"/>
      <c r="N189" s="140"/>
      <c r="O189" s="140"/>
    </row>
    <row r="190" spans="1:15" s="141" customFormat="1" ht="14.4" x14ac:dyDescent="0.3">
      <c r="A190" s="138" t="s">
        <v>261</v>
      </c>
      <c r="B190" s="138" t="s">
        <v>648</v>
      </c>
      <c r="C190" s="138" t="str">
        <f>IF(tbl_2020IDC[[#This Row],[Dist]]="","",IF(tbl_2020IDC[[#This Row],[Dist]]="0000","0000",CONCATENATE(tbl_2020IDC[[#This Row],[Dist]]," - ",tbl_2020IDC[[#This Row],[Name]])))</f>
        <v>4131 - Mason City</v>
      </c>
      <c r="D190" s="139">
        <v>1.79</v>
      </c>
      <c r="E190" s="139">
        <v>10.3</v>
      </c>
      <c r="F190" s="140"/>
      <c r="G190" s="140"/>
      <c r="H190" s="140"/>
      <c r="I190" s="140"/>
      <c r="J190" s="140"/>
      <c r="K190" s="140"/>
      <c r="L190" s="140"/>
      <c r="M190" s="140"/>
      <c r="N190" s="140"/>
      <c r="O190" s="140"/>
    </row>
    <row r="191" spans="1:15" s="141" customFormat="1" ht="14.4" x14ac:dyDescent="0.3">
      <c r="A191" s="138" t="s">
        <v>262</v>
      </c>
      <c r="B191" s="138" t="s">
        <v>649</v>
      </c>
      <c r="C191" s="138" t="str">
        <f>IF(tbl_2020IDC[[#This Row],[Dist]]="","",IF(tbl_2020IDC[[#This Row],[Dist]]="0000","0000",CONCATENATE(tbl_2020IDC[[#This Row],[Dist]]," - ",tbl_2020IDC[[#This Row],[Name]])))</f>
        <v>4149 - MOC-Floyd Valley</v>
      </c>
      <c r="D191" s="139">
        <v>0.84</v>
      </c>
      <c r="E191" s="139">
        <v>8.67</v>
      </c>
      <c r="F191" s="140"/>
      <c r="G191" s="140"/>
      <c r="H191" s="140"/>
      <c r="I191" s="140"/>
      <c r="J191" s="140"/>
      <c r="K191" s="140"/>
      <c r="L191" s="140"/>
      <c r="M191" s="140"/>
      <c r="N191" s="140"/>
      <c r="O191" s="140"/>
    </row>
    <row r="192" spans="1:15" s="141" customFormat="1" ht="14.4" x14ac:dyDescent="0.3">
      <c r="A192" s="138" t="s">
        <v>263</v>
      </c>
      <c r="B192" s="138" t="s">
        <v>650</v>
      </c>
      <c r="C192" s="138" t="str">
        <f>IF(tbl_2020IDC[[#This Row],[Dist]]="","",IF(tbl_2020IDC[[#This Row],[Dist]]="0000","0000",CONCATENATE(tbl_2020IDC[[#This Row],[Dist]]," - ",tbl_2020IDC[[#This Row],[Name]])))</f>
        <v>4203 - Mediapolis</v>
      </c>
      <c r="D192" s="139">
        <v>3.09</v>
      </c>
      <c r="E192" s="139">
        <v>11.37</v>
      </c>
      <c r="F192" s="140"/>
      <c r="G192" s="140"/>
      <c r="H192" s="140"/>
      <c r="I192" s="140"/>
      <c r="J192" s="140"/>
      <c r="K192" s="140"/>
      <c r="L192" s="140"/>
      <c r="M192" s="140"/>
      <c r="N192" s="140"/>
      <c r="O192" s="140"/>
    </row>
    <row r="193" spans="1:15" s="141" customFormat="1" ht="14.4" x14ac:dyDescent="0.3">
      <c r="A193" s="138" t="s">
        <v>264</v>
      </c>
      <c r="B193" s="138" t="s">
        <v>651</v>
      </c>
      <c r="C193" s="138" t="str">
        <f>IF(tbl_2020IDC[[#This Row],[Dist]]="","",IF(tbl_2020IDC[[#This Row],[Dist]]="0000","0000",CONCATENATE(tbl_2020IDC[[#This Row],[Dist]]," - ",tbl_2020IDC[[#This Row],[Name]])))</f>
        <v>4212 - Melcher-Dallas</v>
      </c>
      <c r="D193" s="139">
        <v>2.94</v>
      </c>
      <c r="E193" s="139">
        <v>9.32</v>
      </c>
      <c r="F193" s="140"/>
      <c r="G193" s="140"/>
      <c r="H193" s="140"/>
      <c r="I193" s="140"/>
      <c r="J193" s="140"/>
      <c r="K193" s="140"/>
      <c r="L193" s="140"/>
      <c r="M193" s="140"/>
      <c r="N193" s="140"/>
      <c r="O193" s="140"/>
    </row>
    <row r="194" spans="1:15" s="141" customFormat="1" ht="14.4" x14ac:dyDescent="0.3">
      <c r="A194" s="138" t="s">
        <v>265</v>
      </c>
      <c r="B194" s="138" t="s">
        <v>652</v>
      </c>
      <c r="C194" s="138" t="str">
        <f>IF(tbl_2020IDC[[#This Row],[Dist]]="","",IF(tbl_2020IDC[[#This Row],[Dist]]="0000","0000",CONCATENATE(tbl_2020IDC[[#This Row],[Dist]]," - ",tbl_2020IDC[[#This Row],[Name]])))</f>
        <v>4269 - Midland</v>
      </c>
      <c r="D194" s="139">
        <v>1.26</v>
      </c>
      <c r="E194" s="139">
        <v>9.84</v>
      </c>
      <c r="F194" s="140"/>
      <c r="G194" s="140"/>
      <c r="H194" s="140"/>
      <c r="I194" s="140"/>
      <c r="J194" s="140"/>
      <c r="K194" s="140"/>
      <c r="L194" s="140"/>
      <c r="M194" s="140"/>
      <c r="N194" s="140"/>
      <c r="O194" s="140"/>
    </row>
    <row r="195" spans="1:15" s="141" customFormat="1" ht="14.4" x14ac:dyDescent="0.3">
      <c r="A195" s="138" t="s">
        <v>266</v>
      </c>
      <c r="B195" s="138" t="s">
        <v>653</v>
      </c>
      <c r="C195" s="138" t="str">
        <f>IF(tbl_2020IDC[[#This Row],[Dist]]="","",IF(tbl_2020IDC[[#This Row],[Dist]]="0000","0000",CONCATENATE(tbl_2020IDC[[#This Row],[Dist]]," - ",tbl_2020IDC[[#This Row],[Name]])))</f>
        <v>4271 - Mid-Prairie</v>
      </c>
      <c r="D195" s="139">
        <v>1.9</v>
      </c>
      <c r="E195" s="139">
        <v>11.43</v>
      </c>
      <c r="F195" s="140"/>
      <c r="G195" s="140"/>
      <c r="H195" s="140"/>
      <c r="I195" s="140"/>
      <c r="J195" s="140"/>
      <c r="K195" s="140"/>
      <c r="L195" s="140"/>
      <c r="M195" s="140"/>
      <c r="N195" s="140"/>
      <c r="O195" s="140"/>
    </row>
    <row r="196" spans="1:15" s="141" customFormat="1" ht="14.4" x14ac:dyDescent="0.3">
      <c r="A196" s="138" t="s">
        <v>267</v>
      </c>
      <c r="B196" s="138" t="s">
        <v>654</v>
      </c>
      <c r="C196" s="138" t="str">
        <f>IF(tbl_2020IDC[[#This Row],[Dist]]="","",IF(tbl_2020IDC[[#This Row],[Dist]]="0000","0000",CONCATENATE(tbl_2020IDC[[#This Row],[Dist]]," - ",tbl_2020IDC[[#This Row],[Name]])))</f>
        <v>4356 - Missouri Valley</v>
      </c>
      <c r="D196" s="139">
        <v>1.77</v>
      </c>
      <c r="E196" s="139">
        <v>10.26</v>
      </c>
      <c r="F196" s="140"/>
      <c r="G196" s="140"/>
      <c r="H196" s="140"/>
      <c r="I196" s="140"/>
      <c r="J196" s="140"/>
      <c r="K196" s="140"/>
      <c r="L196" s="140"/>
      <c r="M196" s="140"/>
      <c r="N196" s="140"/>
      <c r="O196" s="140"/>
    </row>
    <row r="197" spans="1:15" s="141" customFormat="1" ht="14.4" x14ac:dyDescent="0.3">
      <c r="A197" s="138" t="s">
        <v>268</v>
      </c>
      <c r="B197" s="138" t="s">
        <v>655</v>
      </c>
      <c r="C197" s="138" t="str">
        <f>IF(tbl_2020IDC[[#This Row],[Dist]]="","",IF(tbl_2020IDC[[#This Row],[Dist]]="0000","0000",CONCATENATE(tbl_2020IDC[[#This Row],[Dist]]," - ",tbl_2020IDC[[#This Row],[Name]])))</f>
        <v>4419 - MFL MarMac</v>
      </c>
      <c r="D197" s="139">
        <v>2.93</v>
      </c>
      <c r="E197" s="139">
        <v>11.88</v>
      </c>
      <c r="F197" s="140"/>
      <c r="G197" s="140"/>
      <c r="H197" s="140"/>
      <c r="I197" s="140"/>
      <c r="J197" s="140"/>
      <c r="K197" s="140"/>
      <c r="L197" s="140"/>
      <c r="M197" s="140"/>
      <c r="N197" s="140"/>
      <c r="O197" s="140"/>
    </row>
    <row r="198" spans="1:15" s="141" customFormat="1" ht="14.4" x14ac:dyDescent="0.3">
      <c r="A198" s="138" t="s">
        <v>269</v>
      </c>
      <c r="B198" s="138" t="s">
        <v>656</v>
      </c>
      <c r="C198" s="138" t="str">
        <f>IF(tbl_2020IDC[[#This Row],[Dist]]="","",IF(tbl_2020IDC[[#This Row],[Dist]]="0000","0000",CONCATENATE(tbl_2020IDC[[#This Row],[Dist]]," - ",tbl_2020IDC[[#This Row],[Name]])))</f>
        <v>4437 - Montezuma</v>
      </c>
      <c r="D198" s="139">
        <v>1.29</v>
      </c>
      <c r="E198" s="139">
        <v>9.5399999999999991</v>
      </c>
      <c r="F198" s="140"/>
      <c r="G198" s="140"/>
      <c r="H198" s="140"/>
      <c r="I198" s="140"/>
      <c r="J198" s="140"/>
      <c r="K198" s="140"/>
      <c r="L198" s="140"/>
      <c r="M198" s="140"/>
      <c r="N198" s="140"/>
      <c r="O198" s="140"/>
    </row>
    <row r="199" spans="1:15" s="141" customFormat="1" ht="14.4" x14ac:dyDescent="0.3">
      <c r="A199" s="138" t="s">
        <v>270</v>
      </c>
      <c r="B199" s="138" t="s">
        <v>657</v>
      </c>
      <c r="C199" s="138" t="str">
        <f>IF(tbl_2020IDC[[#This Row],[Dist]]="","",IF(tbl_2020IDC[[#This Row],[Dist]]="0000","0000",CONCATENATE(tbl_2020IDC[[#This Row],[Dist]]," - ",tbl_2020IDC[[#This Row],[Name]])))</f>
        <v>4446 - Monticello</v>
      </c>
      <c r="D199" s="139">
        <v>1.24</v>
      </c>
      <c r="E199" s="139">
        <v>10.66</v>
      </c>
      <c r="F199" s="140"/>
      <c r="G199" s="140"/>
      <c r="H199" s="140"/>
      <c r="I199" s="140"/>
      <c r="J199" s="140"/>
      <c r="K199" s="140"/>
      <c r="L199" s="140"/>
      <c r="M199" s="140"/>
      <c r="N199" s="140"/>
      <c r="O199" s="140"/>
    </row>
    <row r="200" spans="1:15" s="141" customFormat="1" ht="14.4" x14ac:dyDescent="0.3">
      <c r="A200" s="138" t="s">
        <v>271</v>
      </c>
      <c r="B200" s="138" t="s">
        <v>658</v>
      </c>
      <c r="C200" s="138" t="str">
        <f>IF(tbl_2020IDC[[#This Row],[Dist]]="","",IF(tbl_2020IDC[[#This Row],[Dist]]="0000","0000",CONCATENATE(tbl_2020IDC[[#This Row],[Dist]]," - ",tbl_2020IDC[[#This Row],[Name]])))</f>
        <v>4491 - Moravia</v>
      </c>
      <c r="D200" s="139">
        <v>2.2000000000000002</v>
      </c>
      <c r="E200" s="139">
        <v>12.31</v>
      </c>
      <c r="F200" s="140"/>
      <c r="G200" s="140"/>
      <c r="H200" s="140"/>
      <c r="I200" s="140"/>
      <c r="J200" s="140"/>
      <c r="K200" s="140"/>
      <c r="L200" s="140"/>
      <c r="M200" s="140"/>
      <c r="N200" s="140"/>
      <c r="O200" s="140"/>
    </row>
    <row r="201" spans="1:15" s="141" customFormat="1" ht="14.4" x14ac:dyDescent="0.3">
      <c r="A201" s="138" t="s">
        <v>272</v>
      </c>
      <c r="B201" s="138" t="s">
        <v>659</v>
      </c>
      <c r="C201" s="138" t="str">
        <f>IF(tbl_2020IDC[[#This Row],[Dist]]="","",IF(tbl_2020IDC[[#This Row],[Dist]]="0000","0000",CONCATENATE(tbl_2020IDC[[#This Row],[Dist]]," - ",tbl_2020IDC[[#This Row],[Name]])))</f>
        <v>4505 - Mormon Trail</v>
      </c>
      <c r="D201" s="139">
        <v>2.17</v>
      </c>
      <c r="E201" s="139">
        <v>11.49</v>
      </c>
      <c r="F201" s="140"/>
      <c r="G201" s="140"/>
      <c r="H201" s="140"/>
      <c r="I201" s="140"/>
      <c r="J201" s="140"/>
      <c r="K201" s="140"/>
      <c r="L201" s="140"/>
      <c r="M201" s="140"/>
      <c r="N201" s="140"/>
      <c r="O201" s="140"/>
    </row>
    <row r="202" spans="1:15" s="141" customFormat="1" ht="14.4" x14ac:dyDescent="0.3">
      <c r="A202" s="138" t="s">
        <v>273</v>
      </c>
      <c r="B202" s="138" t="s">
        <v>660</v>
      </c>
      <c r="C202" s="138" t="str">
        <f>IF(tbl_2020IDC[[#This Row],[Dist]]="","",IF(tbl_2020IDC[[#This Row],[Dist]]="0000","0000",CONCATENATE(tbl_2020IDC[[#This Row],[Dist]]," - ",tbl_2020IDC[[#This Row],[Name]])))</f>
        <v>4509 - Morning Sun</v>
      </c>
      <c r="D202" s="139">
        <v>3.9</v>
      </c>
      <c r="E202" s="139">
        <v>8.24</v>
      </c>
      <c r="F202" s="140"/>
      <c r="G202" s="140"/>
      <c r="H202" s="140"/>
      <c r="I202" s="140"/>
      <c r="J202" s="140"/>
      <c r="K202" s="140"/>
      <c r="L202" s="140"/>
      <c r="M202" s="140"/>
      <c r="N202" s="140"/>
      <c r="O202" s="140"/>
    </row>
    <row r="203" spans="1:15" s="141" customFormat="1" ht="14.4" x14ac:dyDescent="0.3">
      <c r="A203" s="138" t="s">
        <v>274</v>
      </c>
      <c r="B203" s="138" t="s">
        <v>661</v>
      </c>
      <c r="C203" s="138" t="str">
        <f>IF(tbl_2020IDC[[#This Row],[Dist]]="","",IF(tbl_2020IDC[[#This Row],[Dist]]="0000","0000",CONCATENATE(tbl_2020IDC[[#This Row],[Dist]]," - ",tbl_2020IDC[[#This Row],[Name]])))</f>
        <v>4518 - Moulton-Udell</v>
      </c>
      <c r="D203" s="139">
        <v>3.29</v>
      </c>
      <c r="E203" s="139">
        <v>11.09</v>
      </c>
      <c r="F203" s="140"/>
      <c r="G203" s="140"/>
      <c r="H203" s="140"/>
      <c r="I203" s="140"/>
      <c r="J203" s="140"/>
      <c r="K203" s="140"/>
      <c r="L203" s="140"/>
      <c r="M203" s="140"/>
      <c r="N203" s="140"/>
      <c r="O203" s="140"/>
    </row>
    <row r="204" spans="1:15" s="141" customFormat="1" ht="14.4" x14ac:dyDescent="0.3">
      <c r="A204" s="138" t="s">
        <v>275</v>
      </c>
      <c r="B204" s="138" t="s">
        <v>662</v>
      </c>
      <c r="C204" s="138" t="str">
        <f>IF(tbl_2020IDC[[#This Row],[Dist]]="","",IF(tbl_2020IDC[[#This Row],[Dist]]="0000","0000",CONCATENATE(tbl_2020IDC[[#This Row],[Dist]]," - ",tbl_2020IDC[[#This Row],[Name]])))</f>
        <v>4527 - Mount Ayr</v>
      </c>
      <c r="D204" s="139">
        <v>1.67</v>
      </c>
      <c r="E204" s="139">
        <v>12.18</v>
      </c>
      <c r="F204" s="140"/>
      <c r="G204" s="140"/>
      <c r="H204" s="140"/>
      <c r="I204" s="140"/>
      <c r="J204" s="140"/>
      <c r="K204" s="140"/>
      <c r="L204" s="140"/>
      <c r="M204" s="140"/>
      <c r="N204" s="140"/>
      <c r="O204" s="140"/>
    </row>
    <row r="205" spans="1:15" s="141" customFormat="1" ht="14.4" x14ac:dyDescent="0.3">
      <c r="A205" s="138" t="s">
        <v>276</v>
      </c>
      <c r="B205" s="138" t="s">
        <v>663</v>
      </c>
      <c r="C205" s="138" t="str">
        <f>IF(tbl_2020IDC[[#This Row],[Dist]]="","",IF(tbl_2020IDC[[#This Row],[Dist]]="0000","0000",CONCATENATE(tbl_2020IDC[[#This Row],[Dist]]," - ",tbl_2020IDC[[#This Row],[Name]])))</f>
        <v>4536 - Mount Pleasant</v>
      </c>
      <c r="D205" s="139">
        <v>2.87</v>
      </c>
      <c r="E205" s="139">
        <v>10.83</v>
      </c>
      <c r="F205" s="140"/>
      <c r="G205" s="140"/>
      <c r="H205" s="140"/>
      <c r="I205" s="140"/>
      <c r="J205" s="140"/>
      <c r="K205" s="140"/>
      <c r="L205" s="140"/>
      <c r="M205" s="140"/>
      <c r="N205" s="140"/>
      <c r="O205" s="140"/>
    </row>
    <row r="206" spans="1:15" s="141" customFormat="1" ht="14.4" x14ac:dyDescent="0.3">
      <c r="A206" s="138" t="s">
        <v>277</v>
      </c>
      <c r="B206" s="138" t="s">
        <v>664</v>
      </c>
      <c r="C206" s="138" t="str">
        <f>IF(tbl_2020IDC[[#This Row],[Dist]]="","",IF(tbl_2020IDC[[#This Row],[Dist]]="0000","0000",CONCATENATE(tbl_2020IDC[[#This Row],[Dist]]," - ",tbl_2020IDC[[#This Row],[Name]])))</f>
        <v>4554 - Mount Vernon</v>
      </c>
      <c r="D206" s="139">
        <v>2.34</v>
      </c>
      <c r="E206" s="139">
        <v>11.13</v>
      </c>
      <c r="F206" s="140"/>
      <c r="G206" s="140"/>
      <c r="H206" s="140"/>
      <c r="I206" s="140"/>
      <c r="J206" s="140"/>
      <c r="K206" s="140"/>
      <c r="L206" s="140"/>
      <c r="M206" s="140"/>
      <c r="N206" s="140"/>
      <c r="O206" s="140"/>
    </row>
    <row r="207" spans="1:15" s="141" customFormat="1" ht="14.4" x14ac:dyDescent="0.3">
      <c r="A207" s="138" t="s">
        <v>278</v>
      </c>
      <c r="B207" s="138" t="s">
        <v>665</v>
      </c>
      <c r="C207" s="138" t="str">
        <f>IF(tbl_2020IDC[[#This Row],[Dist]]="","",IF(tbl_2020IDC[[#This Row],[Dist]]="0000","0000",CONCATENATE(tbl_2020IDC[[#This Row],[Dist]]," - ",tbl_2020IDC[[#This Row],[Name]])))</f>
        <v>4572 - Murray</v>
      </c>
      <c r="D207" s="139">
        <v>3.25</v>
      </c>
      <c r="E207" s="139">
        <v>15.14</v>
      </c>
      <c r="F207" s="140"/>
      <c r="G207" s="140"/>
      <c r="H207" s="140"/>
      <c r="I207" s="140"/>
      <c r="J207" s="140"/>
      <c r="K207" s="140"/>
      <c r="L207" s="140"/>
      <c r="M207" s="140"/>
      <c r="N207" s="140"/>
      <c r="O207" s="140"/>
    </row>
    <row r="208" spans="1:15" s="141" customFormat="1" ht="14.4" x14ac:dyDescent="0.3">
      <c r="A208" s="138" t="s">
        <v>279</v>
      </c>
      <c r="B208" s="138" t="s">
        <v>666</v>
      </c>
      <c r="C208" s="138" t="str">
        <f>IF(tbl_2020IDC[[#This Row],[Dist]]="","",IF(tbl_2020IDC[[#This Row],[Dist]]="0000","0000",CONCATENATE(tbl_2020IDC[[#This Row],[Dist]]," - ",tbl_2020IDC[[#This Row],[Name]])))</f>
        <v>4581 - Muscatine</v>
      </c>
      <c r="D208" s="139">
        <v>2.75</v>
      </c>
      <c r="E208" s="139">
        <v>12.88</v>
      </c>
      <c r="F208" s="140"/>
      <c r="G208" s="140"/>
      <c r="H208" s="140"/>
      <c r="I208" s="140"/>
      <c r="J208" s="140"/>
      <c r="K208" s="140"/>
      <c r="L208" s="140"/>
      <c r="M208" s="140"/>
      <c r="N208" s="140"/>
      <c r="O208" s="140"/>
    </row>
    <row r="209" spans="1:15" s="141" customFormat="1" ht="14.4" x14ac:dyDescent="0.3">
      <c r="A209" s="138" t="s">
        <v>280</v>
      </c>
      <c r="B209" s="138" t="s">
        <v>667</v>
      </c>
      <c r="C209" s="138" t="str">
        <f>IF(tbl_2020IDC[[#This Row],[Dist]]="","",IF(tbl_2020IDC[[#This Row],[Dist]]="0000","0000",CONCATENATE(tbl_2020IDC[[#This Row],[Dist]]," - ",tbl_2020IDC[[#This Row],[Name]])))</f>
        <v>4599 - Nashua-Plainfield</v>
      </c>
      <c r="D209" s="139">
        <v>1.26</v>
      </c>
      <c r="E209" s="139">
        <v>8.7799999999999994</v>
      </c>
      <c r="F209" s="140"/>
      <c r="G209" s="140"/>
      <c r="H209" s="140"/>
      <c r="I209" s="140"/>
      <c r="J209" s="140"/>
      <c r="K209" s="140"/>
      <c r="L209" s="140"/>
      <c r="M209" s="140"/>
      <c r="N209" s="140"/>
      <c r="O209" s="140"/>
    </row>
    <row r="210" spans="1:15" s="141" customFormat="1" ht="14.4" x14ac:dyDescent="0.3">
      <c r="A210" s="138" t="s">
        <v>281</v>
      </c>
      <c r="B210" s="138" t="s">
        <v>668</v>
      </c>
      <c r="C210" s="138" t="str">
        <f>IF(tbl_2020IDC[[#This Row],[Dist]]="","",IF(tbl_2020IDC[[#This Row],[Dist]]="0000","0000",CONCATENATE(tbl_2020IDC[[#This Row],[Dist]]," - ",tbl_2020IDC[[#This Row],[Name]])))</f>
        <v>4617 - Nevada</v>
      </c>
      <c r="D210" s="139">
        <v>1.46</v>
      </c>
      <c r="E210" s="139">
        <v>10.44</v>
      </c>
      <c r="F210" s="140"/>
      <c r="G210" s="140"/>
      <c r="H210" s="140"/>
      <c r="I210" s="140"/>
      <c r="J210" s="140"/>
      <c r="K210" s="140"/>
      <c r="L210" s="140"/>
      <c r="M210" s="140"/>
      <c r="N210" s="140"/>
      <c r="O210" s="140"/>
    </row>
    <row r="211" spans="1:15" s="141" customFormat="1" ht="14.4" x14ac:dyDescent="0.3">
      <c r="A211" s="138" t="s">
        <v>282</v>
      </c>
      <c r="B211" s="138" t="s">
        <v>669</v>
      </c>
      <c r="C211" s="138" t="str">
        <f>IF(tbl_2020IDC[[#This Row],[Dist]]="","",IF(tbl_2020IDC[[#This Row],[Dist]]="0000","0000",CONCATENATE(tbl_2020IDC[[#This Row],[Dist]]," - ",tbl_2020IDC[[#This Row],[Name]])))</f>
        <v>4644 - Newell-Fonda</v>
      </c>
      <c r="D211" s="139">
        <v>2.21</v>
      </c>
      <c r="E211" s="139">
        <v>10.55</v>
      </c>
      <c r="F211" s="140"/>
      <c r="G211" s="140"/>
      <c r="H211" s="140"/>
      <c r="I211" s="140"/>
      <c r="J211" s="140"/>
      <c r="K211" s="140"/>
      <c r="L211" s="140"/>
      <c r="M211" s="140"/>
      <c r="N211" s="140"/>
      <c r="O211" s="140"/>
    </row>
    <row r="212" spans="1:15" s="141" customFormat="1" ht="14.4" x14ac:dyDescent="0.3">
      <c r="A212" s="138" t="s">
        <v>283</v>
      </c>
      <c r="B212" s="138" t="s">
        <v>670</v>
      </c>
      <c r="C212" s="138" t="str">
        <f>IF(tbl_2020IDC[[#This Row],[Dist]]="","",IF(tbl_2020IDC[[#This Row],[Dist]]="0000","0000",CONCATENATE(tbl_2020IDC[[#This Row],[Dist]]," - ",tbl_2020IDC[[#This Row],[Name]])))</f>
        <v>4662 - New Hampton</v>
      </c>
      <c r="D212" s="139">
        <v>0.94</v>
      </c>
      <c r="E212" s="139">
        <v>9.2799999999999994</v>
      </c>
      <c r="F212" s="140"/>
      <c r="G212" s="140"/>
      <c r="H212" s="140"/>
      <c r="I212" s="140"/>
      <c r="J212" s="140"/>
      <c r="K212" s="140"/>
      <c r="L212" s="140"/>
      <c r="M212" s="140"/>
      <c r="N212" s="140"/>
      <c r="O212" s="140"/>
    </row>
    <row r="213" spans="1:15" s="141" customFormat="1" ht="14.4" x14ac:dyDescent="0.3">
      <c r="A213" s="138" t="s">
        <v>284</v>
      </c>
      <c r="B213" s="138" t="s">
        <v>671</v>
      </c>
      <c r="C213" s="138" t="str">
        <f>IF(tbl_2020IDC[[#This Row],[Dist]]="","",IF(tbl_2020IDC[[#This Row],[Dist]]="0000","0000",CONCATENATE(tbl_2020IDC[[#This Row],[Dist]]," - ",tbl_2020IDC[[#This Row],[Name]])))</f>
        <v>4689 - New London</v>
      </c>
      <c r="D213" s="139">
        <v>1.67</v>
      </c>
      <c r="E213" s="139">
        <v>9.93</v>
      </c>
      <c r="F213" s="140"/>
      <c r="G213" s="140"/>
      <c r="H213" s="140"/>
      <c r="I213" s="140"/>
      <c r="J213" s="140"/>
      <c r="K213" s="140"/>
      <c r="L213" s="140"/>
      <c r="M213" s="140"/>
      <c r="N213" s="140"/>
      <c r="O213" s="140"/>
    </row>
    <row r="214" spans="1:15" s="141" customFormat="1" ht="14.4" x14ac:dyDescent="0.3">
      <c r="A214" s="138" t="s">
        <v>285</v>
      </c>
      <c r="B214" s="138" t="s">
        <v>672</v>
      </c>
      <c r="C214" s="138" t="str">
        <f>IF(tbl_2020IDC[[#This Row],[Dist]]="","",IF(tbl_2020IDC[[#This Row],[Dist]]="0000","0000",CONCATENATE(tbl_2020IDC[[#This Row],[Dist]]," - ",tbl_2020IDC[[#This Row],[Name]])))</f>
        <v>4725 - Newton</v>
      </c>
      <c r="D214" s="139">
        <v>1.25</v>
      </c>
      <c r="E214" s="139">
        <v>10.67</v>
      </c>
      <c r="F214" s="140"/>
      <c r="G214" s="140"/>
      <c r="H214" s="140"/>
      <c r="I214" s="140"/>
      <c r="J214" s="140"/>
      <c r="K214" s="140"/>
      <c r="L214" s="140"/>
      <c r="M214" s="140"/>
      <c r="N214" s="140"/>
      <c r="O214" s="140"/>
    </row>
    <row r="215" spans="1:15" s="141" customFormat="1" ht="14.4" x14ac:dyDescent="0.3">
      <c r="A215" s="138" t="s">
        <v>286</v>
      </c>
      <c r="B215" s="138" t="s">
        <v>673</v>
      </c>
      <c r="C215" s="138" t="str">
        <f>IF(tbl_2020IDC[[#This Row],[Dist]]="","",IF(tbl_2020IDC[[#This Row],[Dist]]="0000","0000",CONCATENATE(tbl_2020IDC[[#This Row],[Dist]]," - ",tbl_2020IDC[[#This Row],[Name]])))</f>
        <v>4772 - Central Springs</v>
      </c>
      <c r="D215" s="139">
        <v>1.61</v>
      </c>
      <c r="E215" s="139">
        <v>10.59</v>
      </c>
      <c r="F215" s="140"/>
      <c r="G215" s="140"/>
      <c r="H215" s="140"/>
      <c r="I215" s="140"/>
      <c r="J215" s="140"/>
      <c r="K215" s="140"/>
      <c r="L215" s="140"/>
      <c r="M215" s="140"/>
      <c r="N215" s="140"/>
      <c r="O215" s="140"/>
    </row>
    <row r="216" spans="1:15" s="141" customFormat="1" ht="14.4" x14ac:dyDescent="0.3">
      <c r="A216" s="138" t="s">
        <v>287</v>
      </c>
      <c r="B216" s="138" t="s">
        <v>674</v>
      </c>
      <c r="C216" s="138" t="str">
        <f>IF(tbl_2020IDC[[#This Row],[Dist]]="","",IF(tbl_2020IDC[[#This Row],[Dist]]="0000","0000",CONCATENATE(tbl_2020IDC[[#This Row],[Dist]]," - ",tbl_2020IDC[[#This Row],[Name]])))</f>
        <v>4773 - Northeast</v>
      </c>
      <c r="D216" s="139">
        <v>2</v>
      </c>
      <c r="E216" s="139">
        <v>17.54</v>
      </c>
      <c r="F216" s="140"/>
      <c r="G216" s="140"/>
      <c r="H216" s="140"/>
      <c r="I216" s="140"/>
      <c r="J216" s="140"/>
      <c r="K216" s="140"/>
      <c r="L216" s="140"/>
      <c r="M216" s="140"/>
      <c r="N216" s="140"/>
      <c r="O216" s="140"/>
    </row>
    <row r="217" spans="1:15" s="141" customFormat="1" ht="14.4" x14ac:dyDescent="0.3">
      <c r="A217" s="138" t="s">
        <v>288</v>
      </c>
      <c r="B217" s="138" t="s">
        <v>675</v>
      </c>
      <c r="C217" s="138" t="str">
        <f>IF(tbl_2020IDC[[#This Row],[Dist]]="","",IF(tbl_2020IDC[[#This Row],[Dist]]="0000","0000",CONCATENATE(tbl_2020IDC[[#This Row],[Dist]]," - ",tbl_2020IDC[[#This Row],[Name]])))</f>
        <v>4774 - North Fayette Valley</v>
      </c>
      <c r="D217" s="139">
        <v>0.71</v>
      </c>
      <c r="E217" s="139">
        <v>7.7</v>
      </c>
      <c r="F217" s="140"/>
      <c r="G217" s="140"/>
      <c r="H217" s="140"/>
      <c r="I217" s="140"/>
      <c r="J217" s="140"/>
      <c r="K217" s="140"/>
      <c r="L217" s="140"/>
      <c r="M217" s="140"/>
      <c r="N217" s="140"/>
      <c r="O217" s="140"/>
    </row>
    <row r="218" spans="1:15" s="141" customFormat="1" ht="14.4" x14ac:dyDescent="0.3">
      <c r="A218" s="138" t="s">
        <v>289</v>
      </c>
      <c r="B218" s="138" t="s">
        <v>676</v>
      </c>
      <c r="C218" s="138" t="str">
        <f>IF(tbl_2020IDC[[#This Row],[Dist]]="","",IF(tbl_2020IDC[[#This Row],[Dist]]="0000","0000",CONCATENATE(tbl_2020IDC[[#This Row],[Dist]]," - ",tbl_2020IDC[[#This Row],[Name]])))</f>
        <v>4776 - North Mahaska</v>
      </c>
      <c r="D218" s="139">
        <v>2.67</v>
      </c>
      <c r="E218" s="139">
        <v>10.93</v>
      </c>
      <c r="F218" s="140"/>
      <c r="G218" s="140"/>
      <c r="H218" s="140"/>
      <c r="I218" s="140"/>
      <c r="J218" s="140"/>
      <c r="K218" s="140"/>
      <c r="L218" s="140"/>
      <c r="M218" s="140"/>
      <c r="N218" s="140"/>
      <c r="O218" s="140"/>
    </row>
    <row r="219" spans="1:15" s="141" customFormat="1" ht="14.4" x14ac:dyDescent="0.3">
      <c r="A219" s="138" t="s">
        <v>290</v>
      </c>
      <c r="B219" s="138" t="s">
        <v>677</v>
      </c>
      <c r="C219" s="138" t="str">
        <f>IF(tbl_2020IDC[[#This Row],[Dist]]="","",IF(tbl_2020IDC[[#This Row],[Dist]]="0000","0000",CONCATENATE(tbl_2020IDC[[#This Row],[Dist]]," - ",tbl_2020IDC[[#This Row],[Name]])))</f>
        <v>4777 - North Linn</v>
      </c>
      <c r="D219" s="139">
        <v>1.68</v>
      </c>
      <c r="E219" s="139">
        <v>10.86</v>
      </c>
      <c r="F219" s="140"/>
      <c r="G219" s="140"/>
      <c r="H219" s="140"/>
      <c r="I219" s="140"/>
      <c r="J219" s="140"/>
      <c r="K219" s="140"/>
      <c r="L219" s="140"/>
      <c r="M219" s="140"/>
      <c r="N219" s="140"/>
      <c r="O219" s="140"/>
    </row>
    <row r="220" spans="1:15" s="141" customFormat="1" ht="14.4" x14ac:dyDescent="0.3">
      <c r="A220" s="138" t="s">
        <v>291</v>
      </c>
      <c r="B220" s="138" t="s">
        <v>678</v>
      </c>
      <c r="C220" s="138" t="str">
        <f>IF(tbl_2020IDC[[#This Row],[Dist]]="","",IF(tbl_2020IDC[[#This Row],[Dist]]="0000","0000",CONCATENATE(tbl_2020IDC[[#This Row],[Dist]]," - ",tbl_2020IDC[[#This Row],[Name]])))</f>
        <v>4778 - North Kossuth</v>
      </c>
      <c r="D220" s="139">
        <v>3.86</v>
      </c>
      <c r="E220" s="139">
        <v>12.38</v>
      </c>
      <c r="F220" s="140"/>
      <c r="G220" s="140"/>
      <c r="H220" s="140"/>
      <c r="I220" s="140"/>
      <c r="J220" s="140"/>
      <c r="K220" s="140"/>
      <c r="L220" s="140"/>
      <c r="M220" s="140"/>
      <c r="N220" s="140"/>
      <c r="O220" s="140"/>
    </row>
    <row r="221" spans="1:15" s="141" customFormat="1" ht="14.4" x14ac:dyDescent="0.3">
      <c r="A221" s="138" t="s">
        <v>292</v>
      </c>
      <c r="B221" s="138" t="s">
        <v>679</v>
      </c>
      <c r="C221" s="138" t="str">
        <f>IF(tbl_2020IDC[[#This Row],[Dist]]="","",IF(tbl_2020IDC[[#This Row],[Dist]]="0000","0000",CONCATENATE(tbl_2020IDC[[#This Row],[Dist]]," - ",tbl_2020IDC[[#This Row],[Name]])))</f>
        <v>4779 - North Polk</v>
      </c>
      <c r="D221" s="139">
        <v>2.54</v>
      </c>
      <c r="E221" s="139">
        <v>15.21</v>
      </c>
      <c r="F221" s="140"/>
      <c r="G221" s="140"/>
      <c r="H221" s="140"/>
      <c r="I221" s="140"/>
      <c r="J221" s="140"/>
      <c r="K221" s="140"/>
      <c r="L221" s="140"/>
      <c r="M221" s="140"/>
      <c r="N221" s="140"/>
      <c r="O221" s="140"/>
    </row>
    <row r="222" spans="1:15" s="141" customFormat="1" ht="14.4" x14ac:dyDescent="0.3">
      <c r="A222" s="138" t="s">
        <v>293</v>
      </c>
      <c r="B222" s="138" t="s">
        <v>680</v>
      </c>
      <c r="C222" s="138" t="str">
        <f>IF(tbl_2020IDC[[#This Row],[Dist]]="","",IF(tbl_2020IDC[[#This Row],[Dist]]="0000","0000",CONCATENATE(tbl_2020IDC[[#This Row],[Dist]]," - ",tbl_2020IDC[[#This Row],[Name]])))</f>
        <v>4784 - North Scott</v>
      </c>
      <c r="D222" s="139">
        <v>1.93</v>
      </c>
      <c r="E222" s="139">
        <v>10.46</v>
      </c>
      <c r="F222" s="140"/>
      <c r="G222" s="140"/>
      <c r="H222" s="140"/>
      <c r="I222" s="140"/>
      <c r="J222" s="140"/>
      <c r="K222" s="140"/>
      <c r="L222" s="140"/>
      <c r="M222" s="140"/>
      <c r="N222" s="140"/>
      <c r="O222" s="140"/>
    </row>
    <row r="223" spans="1:15" s="141" customFormat="1" ht="14.4" x14ac:dyDescent="0.3">
      <c r="A223" s="138" t="s">
        <v>294</v>
      </c>
      <c r="B223" s="138" t="s">
        <v>681</v>
      </c>
      <c r="C223" s="138" t="str">
        <f>IF(tbl_2020IDC[[#This Row],[Dist]]="","",IF(tbl_2020IDC[[#This Row],[Dist]]="0000","0000",CONCATENATE(tbl_2020IDC[[#This Row],[Dist]]," - ",tbl_2020IDC[[#This Row],[Name]])))</f>
        <v>4785 - North Tama County</v>
      </c>
      <c r="D223" s="139">
        <v>1.61</v>
      </c>
      <c r="E223" s="139">
        <v>7.68</v>
      </c>
      <c r="F223" s="140"/>
      <c r="G223" s="140"/>
      <c r="H223" s="140"/>
      <c r="I223" s="140"/>
      <c r="J223" s="140"/>
      <c r="K223" s="140"/>
      <c r="L223" s="140"/>
      <c r="M223" s="140"/>
      <c r="N223" s="140"/>
      <c r="O223" s="140"/>
    </row>
    <row r="224" spans="1:15" s="141" customFormat="1" ht="14.4" x14ac:dyDescent="0.3">
      <c r="A224" s="138" t="s">
        <v>295</v>
      </c>
      <c r="B224" s="138" t="s">
        <v>682</v>
      </c>
      <c r="C224" s="138" t="str">
        <f>IF(tbl_2020IDC[[#This Row],[Dist]]="","",IF(tbl_2020IDC[[#This Row],[Dist]]="0000","0000",CONCATENATE(tbl_2020IDC[[#This Row],[Dist]]," - ",tbl_2020IDC[[#This Row],[Name]])))</f>
        <v>4788 - Northwood-Kensett</v>
      </c>
      <c r="D224" s="139">
        <v>1.59</v>
      </c>
      <c r="E224" s="139">
        <v>9.6300000000000008</v>
      </c>
      <c r="F224" s="140"/>
      <c r="G224" s="140"/>
      <c r="H224" s="140"/>
      <c r="I224" s="140"/>
      <c r="J224" s="140"/>
      <c r="K224" s="140"/>
      <c r="L224" s="140"/>
      <c r="M224" s="140"/>
      <c r="N224" s="140"/>
      <c r="O224" s="140"/>
    </row>
    <row r="225" spans="1:15" s="141" customFormat="1" ht="14.4" x14ac:dyDescent="0.3">
      <c r="A225" s="138" t="s">
        <v>296</v>
      </c>
      <c r="B225" s="138" t="s">
        <v>683</v>
      </c>
      <c r="C225" s="138" t="str">
        <f>IF(tbl_2020IDC[[#This Row],[Dist]]="","",IF(tbl_2020IDC[[#This Row],[Dist]]="0000","0000",CONCATENATE(tbl_2020IDC[[#This Row],[Dist]]," - ",tbl_2020IDC[[#This Row],[Name]])))</f>
        <v>4797 - Norwalk</v>
      </c>
      <c r="D225" s="139">
        <v>2.5</v>
      </c>
      <c r="E225" s="139">
        <v>11</v>
      </c>
      <c r="F225" s="140"/>
      <c r="G225" s="140"/>
      <c r="H225" s="140"/>
      <c r="I225" s="140"/>
      <c r="J225" s="140"/>
      <c r="K225" s="140"/>
      <c r="L225" s="140"/>
      <c r="M225" s="140"/>
      <c r="N225" s="140"/>
      <c r="O225" s="140"/>
    </row>
    <row r="226" spans="1:15" s="141" customFormat="1" ht="14.4" x14ac:dyDescent="0.3">
      <c r="A226" s="138" t="s">
        <v>297</v>
      </c>
      <c r="B226" s="138" t="s">
        <v>684</v>
      </c>
      <c r="C226" s="138" t="str">
        <f>IF(tbl_2020IDC[[#This Row],[Dist]]="","",IF(tbl_2020IDC[[#This Row],[Dist]]="0000","0000",CONCATENATE(tbl_2020IDC[[#This Row],[Dist]]," - ",tbl_2020IDC[[#This Row],[Name]])))</f>
        <v>4860 - Odebolt-Arthur-Battle Creek-Ida Grove</v>
      </c>
      <c r="D226" s="139">
        <v>1.18</v>
      </c>
      <c r="E226" s="139">
        <v>8.68</v>
      </c>
      <c r="F226" s="140"/>
      <c r="G226" s="140"/>
      <c r="H226" s="140"/>
      <c r="I226" s="140"/>
      <c r="J226" s="140"/>
      <c r="K226" s="140"/>
      <c r="L226" s="140"/>
      <c r="M226" s="140"/>
      <c r="N226" s="140"/>
      <c r="O226" s="140"/>
    </row>
    <row r="227" spans="1:15" s="141" customFormat="1" ht="14.4" x14ac:dyDescent="0.3">
      <c r="A227" s="138" t="s">
        <v>298</v>
      </c>
      <c r="B227" s="138" t="s">
        <v>685</v>
      </c>
      <c r="C227" s="138" t="str">
        <f>IF(tbl_2020IDC[[#This Row],[Dist]]="","",IF(tbl_2020IDC[[#This Row],[Dist]]="0000","0000",CONCATENATE(tbl_2020IDC[[#This Row],[Dist]]," - ",tbl_2020IDC[[#This Row],[Name]])))</f>
        <v>4869 - Oelwein</v>
      </c>
      <c r="D227" s="139">
        <v>1.57</v>
      </c>
      <c r="E227" s="139">
        <v>9.09</v>
      </c>
      <c r="F227" s="140"/>
      <c r="G227" s="140"/>
      <c r="H227" s="140"/>
      <c r="I227" s="140"/>
      <c r="J227" s="140"/>
      <c r="K227" s="140"/>
      <c r="L227" s="140"/>
      <c r="M227" s="140"/>
      <c r="N227" s="140"/>
      <c r="O227" s="140"/>
    </row>
    <row r="228" spans="1:15" s="141" customFormat="1" ht="14.4" x14ac:dyDescent="0.3">
      <c r="A228" s="138" t="s">
        <v>299</v>
      </c>
      <c r="B228" s="138" t="s">
        <v>686</v>
      </c>
      <c r="C228" s="138" t="str">
        <f>IF(tbl_2020IDC[[#This Row],[Dist]]="","",IF(tbl_2020IDC[[#This Row],[Dist]]="0000","0000",CONCATENATE(tbl_2020IDC[[#This Row],[Dist]]," - ",tbl_2020IDC[[#This Row],[Name]])))</f>
        <v>4878 - Ogden</v>
      </c>
      <c r="D228" s="139">
        <v>2.29</v>
      </c>
      <c r="E228" s="139">
        <v>13.31</v>
      </c>
      <c r="F228" s="140"/>
      <c r="G228" s="140"/>
      <c r="H228" s="140"/>
      <c r="I228" s="140"/>
      <c r="J228" s="140"/>
      <c r="K228" s="140"/>
      <c r="L228" s="140"/>
      <c r="M228" s="140"/>
      <c r="N228" s="140"/>
      <c r="O228" s="140"/>
    </row>
    <row r="229" spans="1:15" s="141" customFormat="1" ht="14.4" x14ac:dyDescent="0.3">
      <c r="A229" s="138" t="s">
        <v>300</v>
      </c>
      <c r="B229" s="138" t="s">
        <v>687</v>
      </c>
      <c r="C229" s="138" t="str">
        <f>IF(tbl_2020IDC[[#This Row],[Dist]]="","",IF(tbl_2020IDC[[#This Row],[Dist]]="0000","0000",CONCATENATE(tbl_2020IDC[[#This Row],[Dist]]," - ",tbl_2020IDC[[#This Row],[Name]])))</f>
        <v>4890 - Okoboji</v>
      </c>
      <c r="D229" s="139">
        <v>2.74</v>
      </c>
      <c r="E229" s="139">
        <v>12.62</v>
      </c>
      <c r="F229" s="140"/>
      <c r="G229" s="140"/>
      <c r="H229" s="140"/>
      <c r="I229" s="140"/>
      <c r="J229" s="140"/>
      <c r="K229" s="140"/>
      <c r="L229" s="140"/>
      <c r="M229" s="140"/>
      <c r="N229" s="140"/>
      <c r="O229" s="140"/>
    </row>
    <row r="230" spans="1:15" s="141" customFormat="1" ht="14.4" x14ac:dyDescent="0.3">
      <c r="A230" s="138" t="s">
        <v>301</v>
      </c>
      <c r="B230" s="138" t="s">
        <v>688</v>
      </c>
      <c r="C230" s="138" t="str">
        <f>IF(tbl_2020IDC[[#This Row],[Dist]]="","",IF(tbl_2020IDC[[#This Row],[Dist]]="0000","0000",CONCATENATE(tbl_2020IDC[[#This Row],[Dist]]," - ",tbl_2020IDC[[#This Row],[Name]])))</f>
        <v>4905 - Olin Consolidated</v>
      </c>
      <c r="D230" s="139">
        <v>1.72</v>
      </c>
      <c r="E230" s="139">
        <v>4.4800000000000004</v>
      </c>
      <c r="F230" s="140"/>
      <c r="G230" s="140"/>
      <c r="H230" s="140"/>
      <c r="I230" s="140"/>
      <c r="J230" s="140"/>
      <c r="K230" s="140"/>
      <c r="L230" s="140"/>
      <c r="M230" s="140"/>
      <c r="N230" s="140"/>
      <c r="O230" s="140"/>
    </row>
    <row r="231" spans="1:15" s="141" customFormat="1" ht="14.4" x14ac:dyDescent="0.3">
      <c r="A231" s="138" t="s">
        <v>302</v>
      </c>
      <c r="B231" s="138" t="s">
        <v>689</v>
      </c>
      <c r="C231" s="138" t="str">
        <f>IF(tbl_2020IDC[[#This Row],[Dist]]="","",IF(tbl_2020IDC[[#This Row],[Dist]]="0000","0000",CONCATENATE(tbl_2020IDC[[#This Row],[Dist]]," - ",tbl_2020IDC[[#This Row],[Name]])))</f>
        <v>4978 - Orient-Macksburg</v>
      </c>
      <c r="D231" s="139">
        <v>2.06</v>
      </c>
      <c r="E231" s="139">
        <v>11.91</v>
      </c>
      <c r="F231" s="140"/>
      <c r="G231" s="140"/>
      <c r="H231" s="140"/>
      <c r="I231" s="140"/>
      <c r="J231" s="140"/>
      <c r="K231" s="140"/>
      <c r="L231" s="140"/>
      <c r="M231" s="140"/>
      <c r="N231" s="140"/>
      <c r="O231" s="140"/>
    </row>
    <row r="232" spans="1:15" s="141" customFormat="1" ht="14.4" x14ac:dyDescent="0.3">
      <c r="A232" s="138" t="s">
        <v>303</v>
      </c>
      <c r="B232" s="138" t="s">
        <v>690</v>
      </c>
      <c r="C232" s="138" t="str">
        <f>IF(tbl_2020IDC[[#This Row],[Dist]]="","",IF(tbl_2020IDC[[#This Row],[Dist]]="0000","0000",CONCATENATE(tbl_2020IDC[[#This Row],[Dist]]," - ",tbl_2020IDC[[#This Row],[Name]])))</f>
        <v>4995 - Osage</v>
      </c>
      <c r="D232" s="139">
        <v>1.28</v>
      </c>
      <c r="E232" s="139">
        <v>8.19</v>
      </c>
      <c r="F232" s="140"/>
      <c r="G232" s="140"/>
      <c r="H232" s="140"/>
      <c r="I232" s="140"/>
      <c r="J232" s="140"/>
      <c r="K232" s="140"/>
      <c r="L232" s="140"/>
      <c r="M232" s="140"/>
      <c r="N232" s="140"/>
      <c r="O232" s="140"/>
    </row>
    <row r="233" spans="1:15" s="141" customFormat="1" ht="14.4" x14ac:dyDescent="0.3">
      <c r="A233" s="138" t="s">
        <v>304</v>
      </c>
      <c r="B233" s="138" t="s">
        <v>691</v>
      </c>
      <c r="C233" s="138" t="str">
        <f>IF(tbl_2020IDC[[#This Row],[Dist]]="","",IF(tbl_2020IDC[[#This Row],[Dist]]="0000","0000",CONCATENATE(tbl_2020IDC[[#This Row],[Dist]]," - ",tbl_2020IDC[[#This Row],[Name]])))</f>
        <v>5013 - Oskaloosa</v>
      </c>
      <c r="D233" s="139">
        <v>1.85</v>
      </c>
      <c r="E233" s="139">
        <v>11.5</v>
      </c>
      <c r="F233" s="140"/>
      <c r="G233" s="140"/>
      <c r="H233" s="140"/>
      <c r="I233" s="140"/>
      <c r="J233" s="140"/>
      <c r="K233" s="140"/>
      <c r="L233" s="140"/>
      <c r="M233" s="140"/>
      <c r="N233" s="140"/>
      <c r="O233" s="140"/>
    </row>
    <row r="234" spans="1:15" s="141" customFormat="1" ht="14.4" x14ac:dyDescent="0.3">
      <c r="A234" s="138" t="s">
        <v>305</v>
      </c>
      <c r="B234" s="138" t="s">
        <v>692</v>
      </c>
      <c r="C234" s="138" t="str">
        <f>IF(tbl_2020IDC[[#This Row],[Dist]]="","",IF(tbl_2020IDC[[#This Row],[Dist]]="0000","0000",CONCATENATE(tbl_2020IDC[[#This Row],[Dist]]," - ",tbl_2020IDC[[#This Row],[Name]])))</f>
        <v>5049 - Ottumwa</v>
      </c>
      <c r="D234" s="139">
        <v>1.93</v>
      </c>
      <c r="E234" s="139">
        <v>10.46</v>
      </c>
      <c r="F234" s="140"/>
      <c r="G234" s="140"/>
      <c r="H234" s="140"/>
      <c r="I234" s="140"/>
      <c r="J234" s="140"/>
      <c r="K234" s="140"/>
      <c r="L234" s="140"/>
      <c r="M234" s="140"/>
      <c r="N234" s="140"/>
      <c r="O234" s="140"/>
    </row>
    <row r="235" spans="1:15" s="141" customFormat="1" ht="14.4" x14ac:dyDescent="0.3">
      <c r="A235" s="138" t="s">
        <v>306</v>
      </c>
      <c r="B235" s="138" t="s">
        <v>693</v>
      </c>
      <c r="C235" s="138" t="str">
        <f>IF(tbl_2020IDC[[#This Row],[Dist]]="","",IF(tbl_2020IDC[[#This Row],[Dist]]="0000","0000",CONCATENATE(tbl_2020IDC[[#This Row],[Dist]]," - ",tbl_2020IDC[[#This Row],[Name]])))</f>
        <v>5121 - Panorama</v>
      </c>
      <c r="D235" s="139">
        <v>1.65</v>
      </c>
      <c r="E235" s="139">
        <v>10.039999999999999</v>
      </c>
      <c r="F235" s="140"/>
      <c r="G235" s="140"/>
      <c r="H235" s="140"/>
      <c r="I235" s="140"/>
      <c r="J235" s="140"/>
      <c r="K235" s="140"/>
      <c r="L235" s="140"/>
      <c r="M235" s="140"/>
      <c r="N235" s="140"/>
      <c r="O235" s="140"/>
    </row>
    <row r="236" spans="1:15" s="141" customFormat="1" ht="14.4" x14ac:dyDescent="0.3">
      <c r="A236" s="138" t="s">
        <v>307</v>
      </c>
      <c r="B236" s="138" t="s">
        <v>694</v>
      </c>
      <c r="C236" s="138" t="str">
        <f>IF(tbl_2020IDC[[#This Row],[Dist]]="","",IF(tbl_2020IDC[[#This Row],[Dist]]="0000","0000",CONCATENATE(tbl_2020IDC[[#This Row],[Dist]]," - ",tbl_2020IDC[[#This Row],[Name]])))</f>
        <v>5139 - Paton-Churdan</v>
      </c>
      <c r="D236" s="139">
        <v>2.2000000000000002</v>
      </c>
      <c r="E236" s="139">
        <v>11.06</v>
      </c>
      <c r="F236" s="140"/>
      <c r="G236" s="140"/>
      <c r="H236" s="140"/>
      <c r="I236" s="140"/>
      <c r="J236" s="140"/>
      <c r="K236" s="140"/>
      <c r="L236" s="140"/>
      <c r="M236" s="140"/>
      <c r="N236" s="140"/>
      <c r="O236" s="140"/>
    </row>
    <row r="237" spans="1:15" s="141" customFormat="1" ht="14.4" x14ac:dyDescent="0.3">
      <c r="A237" s="138" t="s">
        <v>308</v>
      </c>
      <c r="B237" s="138" t="s">
        <v>695</v>
      </c>
      <c r="C237" s="138" t="str">
        <f>IF(tbl_2020IDC[[#This Row],[Dist]]="","",IF(tbl_2020IDC[[#This Row],[Dist]]="0000","0000",CONCATENATE(tbl_2020IDC[[#This Row],[Dist]]," - ",tbl_2020IDC[[#This Row],[Name]])))</f>
        <v>5160 - PCM</v>
      </c>
      <c r="D237" s="139">
        <v>2.5299999999999998</v>
      </c>
      <c r="E237" s="139">
        <v>13.15</v>
      </c>
      <c r="F237" s="140"/>
      <c r="G237" s="140"/>
      <c r="H237" s="140"/>
      <c r="I237" s="140"/>
      <c r="J237" s="140"/>
      <c r="K237" s="140"/>
      <c r="L237" s="140"/>
      <c r="M237" s="140"/>
      <c r="N237" s="140"/>
      <c r="O237" s="140"/>
    </row>
    <row r="238" spans="1:15" s="141" customFormat="1" ht="14.4" x14ac:dyDescent="0.3">
      <c r="A238" s="138" t="s">
        <v>309</v>
      </c>
      <c r="B238" s="138" t="s">
        <v>696</v>
      </c>
      <c r="C238" s="138" t="str">
        <f>IF(tbl_2020IDC[[#This Row],[Dist]]="","",IF(tbl_2020IDC[[#This Row],[Dist]]="0000","0000",CONCATENATE(tbl_2020IDC[[#This Row],[Dist]]," - ",tbl_2020IDC[[#This Row],[Name]])))</f>
        <v>5163 - Pekin</v>
      </c>
      <c r="D238" s="139">
        <v>1.67</v>
      </c>
      <c r="E238" s="139">
        <v>10.91</v>
      </c>
      <c r="F238" s="140"/>
      <c r="G238" s="140"/>
      <c r="H238" s="140"/>
      <c r="I238" s="140"/>
      <c r="J238" s="140"/>
      <c r="K238" s="140"/>
      <c r="L238" s="140"/>
      <c r="M238" s="140"/>
      <c r="N238" s="140"/>
      <c r="O238" s="140"/>
    </row>
    <row r="239" spans="1:15" s="141" customFormat="1" ht="14.4" x14ac:dyDescent="0.3">
      <c r="A239" s="138" t="s">
        <v>310</v>
      </c>
      <c r="B239" s="138" t="s">
        <v>697</v>
      </c>
      <c r="C239" s="138" t="str">
        <f>IF(tbl_2020IDC[[#This Row],[Dist]]="","",IF(tbl_2020IDC[[#This Row],[Dist]]="0000","0000",CONCATENATE(tbl_2020IDC[[#This Row],[Dist]]," - ",tbl_2020IDC[[#This Row],[Name]])))</f>
        <v>5166 - Pella</v>
      </c>
      <c r="D239" s="139">
        <v>1.93</v>
      </c>
      <c r="E239" s="139">
        <v>13.79</v>
      </c>
      <c r="F239" s="140"/>
      <c r="G239" s="140"/>
      <c r="H239" s="140"/>
      <c r="I239" s="140"/>
      <c r="J239" s="140"/>
      <c r="K239" s="140"/>
      <c r="L239" s="140"/>
      <c r="M239" s="140"/>
      <c r="N239" s="140"/>
      <c r="O239" s="140"/>
    </row>
    <row r="240" spans="1:15" s="141" customFormat="1" ht="14.4" x14ac:dyDescent="0.3">
      <c r="A240" s="138" t="s">
        <v>311</v>
      </c>
      <c r="B240" s="138" t="s">
        <v>698</v>
      </c>
      <c r="C240" s="138" t="str">
        <f>IF(tbl_2020IDC[[#This Row],[Dist]]="","",IF(tbl_2020IDC[[#This Row],[Dist]]="0000","0000",CONCATENATE(tbl_2020IDC[[#This Row],[Dist]]," - ",tbl_2020IDC[[#This Row],[Name]])))</f>
        <v>5184 - Perry</v>
      </c>
      <c r="D240" s="139">
        <v>1.55</v>
      </c>
      <c r="E240" s="139">
        <v>8.56</v>
      </c>
      <c r="F240" s="140"/>
      <c r="G240" s="140"/>
      <c r="H240" s="140"/>
      <c r="I240" s="140"/>
      <c r="J240" s="140"/>
      <c r="K240" s="140"/>
      <c r="L240" s="140"/>
      <c r="M240" s="140"/>
      <c r="N240" s="140"/>
      <c r="O240" s="140"/>
    </row>
    <row r="241" spans="1:15" s="141" customFormat="1" ht="14.4" x14ac:dyDescent="0.3">
      <c r="A241" s="138" t="s">
        <v>312</v>
      </c>
      <c r="B241" s="138" t="s">
        <v>699</v>
      </c>
      <c r="C241" s="138" t="str">
        <f>IF(tbl_2020IDC[[#This Row],[Dist]]="","",IF(tbl_2020IDC[[#This Row],[Dist]]="0000","0000",CONCATENATE(tbl_2020IDC[[#This Row],[Dist]]," - ",tbl_2020IDC[[#This Row],[Name]])))</f>
        <v>5250 - Pleasant Valley</v>
      </c>
      <c r="D241" s="139">
        <v>1.48</v>
      </c>
      <c r="E241" s="139">
        <v>8.51</v>
      </c>
      <c r="F241" s="140"/>
      <c r="G241" s="140"/>
      <c r="H241" s="140"/>
      <c r="I241" s="140"/>
      <c r="J241" s="140"/>
      <c r="K241" s="140"/>
      <c r="L241" s="140"/>
      <c r="M241" s="140"/>
      <c r="N241" s="140"/>
      <c r="O241" s="140"/>
    </row>
    <row r="242" spans="1:15" s="141" customFormat="1" ht="14.4" x14ac:dyDescent="0.3">
      <c r="A242" s="138" t="s">
        <v>313</v>
      </c>
      <c r="B242" s="138" t="s">
        <v>700</v>
      </c>
      <c r="C242" s="138" t="str">
        <f>IF(tbl_2020IDC[[#This Row],[Dist]]="","",IF(tbl_2020IDC[[#This Row],[Dist]]="0000","0000",CONCATENATE(tbl_2020IDC[[#This Row],[Dist]]," - ",tbl_2020IDC[[#This Row],[Name]])))</f>
        <v>5256 - Pleasantville</v>
      </c>
      <c r="D242" s="139">
        <v>1.19</v>
      </c>
      <c r="E242" s="139">
        <v>9.92</v>
      </c>
      <c r="F242" s="140"/>
      <c r="G242" s="140"/>
      <c r="H242" s="140"/>
      <c r="I242" s="140"/>
      <c r="J242" s="140"/>
      <c r="K242" s="140"/>
      <c r="L242" s="140"/>
      <c r="M242" s="140"/>
      <c r="N242" s="140"/>
      <c r="O242" s="140"/>
    </row>
    <row r="243" spans="1:15" s="141" customFormat="1" ht="14.4" x14ac:dyDescent="0.3">
      <c r="A243" s="138" t="s">
        <v>314</v>
      </c>
      <c r="B243" s="138" t="s">
        <v>701</v>
      </c>
      <c r="C243" s="138" t="str">
        <f>IF(tbl_2020IDC[[#This Row],[Dist]]="","",IF(tbl_2020IDC[[#This Row],[Dist]]="0000","0000",CONCATENATE(tbl_2020IDC[[#This Row],[Dist]]," - ",tbl_2020IDC[[#This Row],[Name]])))</f>
        <v>5283 - Pocahontas Area</v>
      </c>
      <c r="D243" s="139">
        <v>1.0900000000000001</v>
      </c>
      <c r="E243" s="139">
        <v>10.09</v>
      </c>
      <c r="F243" s="140"/>
      <c r="G243" s="140"/>
      <c r="H243" s="140"/>
      <c r="I243" s="140"/>
      <c r="J243" s="140"/>
      <c r="K243" s="140"/>
      <c r="L243" s="140"/>
      <c r="M243" s="140"/>
      <c r="N243" s="140"/>
      <c r="O243" s="140"/>
    </row>
    <row r="244" spans="1:15" s="141" customFormat="1" ht="14.4" x14ac:dyDescent="0.3">
      <c r="A244" s="138" t="s">
        <v>315</v>
      </c>
      <c r="B244" s="138" t="s">
        <v>702</v>
      </c>
      <c r="C244" s="138" t="str">
        <f>IF(tbl_2020IDC[[#This Row],[Dist]]="","",IF(tbl_2020IDC[[#This Row],[Dist]]="0000","0000",CONCATENATE(tbl_2020IDC[[#This Row],[Dist]]," - ",tbl_2020IDC[[#This Row],[Name]])))</f>
        <v>5310 - Postville</v>
      </c>
      <c r="D244" s="139">
        <v>1.76</v>
      </c>
      <c r="E244" s="139">
        <v>8.76</v>
      </c>
      <c r="F244" s="140"/>
      <c r="G244" s="140"/>
      <c r="H244" s="140"/>
      <c r="I244" s="140"/>
      <c r="J244" s="140"/>
      <c r="K244" s="140"/>
      <c r="L244" s="140"/>
      <c r="M244" s="140"/>
      <c r="N244" s="140"/>
      <c r="O244" s="140"/>
    </row>
    <row r="245" spans="1:15" s="141" customFormat="1" ht="14.4" x14ac:dyDescent="0.3">
      <c r="A245" s="138" t="s">
        <v>316</v>
      </c>
      <c r="B245" s="138" t="s">
        <v>703</v>
      </c>
      <c r="C245" s="138" t="str">
        <f>IF(tbl_2020IDC[[#This Row],[Dist]]="","",IF(tbl_2020IDC[[#This Row],[Dist]]="0000","0000",CONCATENATE(tbl_2020IDC[[#This Row],[Dist]]," - ",tbl_2020IDC[[#This Row],[Name]])))</f>
        <v>5325 - Prairie Valley</v>
      </c>
      <c r="D245" s="139">
        <v>0.97</v>
      </c>
      <c r="E245" s="139">
        <v>9.14</v>
      </c>
      <c r="F245" s="140"/>
      <c r="G245" s="140"/>
      <c r="H245" s="140"/>
      <c r="I245" s="140"/>
      <c r="J245" s="140"/>
      <c r="K245" s="140"/>
      <c r="L245" s="140"/>
      <c r="M245" s="140"/>
      <c r="N245" s="140"/>
      <c r="O245" s="140"/>
    </row>
    <row r="246" spans="1:15" s="141" customFormat="1" ht="14.4" x14ac:dyDescent="0.3">
      <c r="A246" s="138" t="s">
        <v>317</v>
      </c>
      <c r="B246" s="138" t="s">
        <v>704</v>
      </c>
      <c r="C246" s="138" t="str">
        <f>IF(tbl_2020IDC[[#This Row],[Dist]]="","",IF(tbl_2020IDC[[#This Row],[Dist]]="0000","0000",CONCATENATE(tbl_2020IDC[[#This Row],[Dist]]," - ",tbl_2020IDC[[#This Row],[Name]])))</f>
        <v>5463 - Red Oak</v>
      </c>
      <c r="D246" s="139">
        <v>1.66</v>
      </c>
      <c r="E246" s="139">
        <v>10.35</v>
      </c>
      <c r="F246" s="140"/>
      <c r="G246" s="140"/>
      <c r="H246" s="140"/>
      <c r="I246" s="140"/>
      <c r="J246" s="140"/>
      <c r="K246" s="140"/>
      <c r="L246" s="140"/>
      <c r="M246" s="140"/>
      <c r="N246" s="140"/>
      <c r="O246" s="140"/>
    </row>
    <row r="247" spans="1:15" s="141" customFormat="1" ht="14.4" x14ac:dyDescent="0.3">
      <c r="A247" s="138" t="s">
        <v>318</v>
      </c>
      <c r="B247" s="138" t="s">
        <v>705</v>
      </c>
      <c r="C247" s="138" t="str">
        <f>IF(tbl_2020IDC[[#This Row],[Dist]]="","",IF(tbl_2020IDC[[#This Row],[Dist]]="0000","0000",CONCATENATE(tbl_2020IDC[[#This Row],[Dist]]," - ",tbl_2020IDC[[#This Row],[Name]])))</f>
        <v>5486 - Remsen-Union</v>
      </c>
      <c r="D247" s="139">
        <v>2.59</v>
      </c>
      <c r="E247" s="139">
        <v>9.6</v>
      </c>
      <c r="F247" s="140"/>
      <c r="G247" s="140"/>
      <c r="H247" s="140"/>
      <c r="I247" s="140"/>
      <c r="J247" s="140"/>
      <c r="K247" s="140"/>
      <c r="L247" s="140"/>
      <c r="M247" s="140"/>
      <c r="N247" s="140"/>
      <c r="O247" s="140"/>
    </row>
    <row r="248" spans="1:15" s="141" customFormat="1" ht="14.4" x14ac:dyDescent="0.3">
      <c r="A248" s="138" t="s">
        <v>319</v>
      </c>
      <c r="B248" s="138" t="s">
        <v>706</v>
      </c>
      <c r="C248" s="138" t="str">
        <f>IF(tbl_2020IDC[[#This Row],[Dist]]="","",IF(tbl_2020IDC[[#This Row],[Dist]]="0000","0000",CONCATENATE(tbl_2020IDC[[#This Row],[Dist]]," - ",tbl_2020IDC[[#This Row],[Name]])))</f>
        <v>5508 - Riceville</v>
      </c>
      <c r="D248" s="139">
        <v>2.4700000000000002</v>
      </c>
      <c r="E248" s="139">
        <v>12.47</v>
      </c>
      <c r="F248" s="140"/>
      <c r="G248" s="140"/>
      <c r="H248" s="140"/>
      <c r="I248" s="140"/>
      <c r="J248" s="140"/>
      <c r="K248" s="140"/>
      <c r="L248" s="140"/>
      <c r="M248" s="140"/>
      <c r="N248" s="140"/>
      <c r="O248" s="140"/>
    </row>
    <row r="249" spans="1:15" s="141" customFormat="1" ht="14.4" x14ac:dyDescent="0.3">
      <c r="A249" s="138" t="s">
        <v>320</v>
      </c>
      <c r="B249" s="138" t="s">
        <v>707</v>
      </c>
      <c r="C249" s="138" t="str">
        <f>IF(tbl_2020IDC[[#This Row],[Dist]]="","",IF(tbl_2020IDC[[#This Row],[Dist]]="0000","0000",CONCATENATE(tbl_2020IDC[[#This Row],[Dist]]," - ",tbl_2020IDC[[#This Row],[Name]])))</f>
        <v>5510 - Riverside</v>
      </c>
      <c r="D249" s="139">
        <v>1.39</v>
      </c>
      <c r="E249" s="139">
        <v>9.6300000000000008</v>
      </c>
      <c r="F249" s="140"/>
      <c r="G249" s="140"/>
      <c r="H249" s="140"/>
      <c r="I249" s="140"/>
      <c r="J249" s="140"/>
      <c r="K249" s="140"/>
      <c r="L249" s="140"/>
      <c r="M249" s="140"/>
      <c r="N249" s="140"/>
      <c r="O249" s="140"/>
    </row>
    <row r="250" spans="1:15" s="141" customFormat="1" ht="14.4" x14ac:dyDescent="0.3">
      <c r="A250" s="138" t="s">
        <v>321</v>
      </c>
      <c r="B250" s="138" t="s">
        <v>708</v>
      </c>
      <c r="C250" s="138" t="str">
        <f>IF(tbl_2020IDC[[#This Row],[Dist]]="","",IF(tbl_2020IDC[[#This Row],[Dist]]="0000","0000",CONCATENATE(tbl_2020IDC[[#This Row],[Dist]]," - ",tbl_2020IDC[[#This Row],[Name]])))</f>
        <v>5607 - Rock Valley</v>
      </c>
      <c r="D250" s="139">
        <v>1.23</v>
      </c>
      <c r="E250" s="139">
        <v>8.64</v>
      </c>
      <c r="F250" s="140"/>
      <c r="G250" s="140"/>
      <c r="H250" s="140"/>
      <c r="I250" s="140"/>
      <c r="J250" s="140"/>
      <c r="K250" s="140"/>
      <c r="L250" s="140"/>
      <c r="M250" s="140"/>
      <c r="N250" s="140"/>
      <c r="O250" s="140"/>
    </row>
    <row r="251" spans="1:15" s="141" customFormat="1" ht="14.4" x14ac:dyDescent="0.3">
      <c r="A251" s="138" t="s">
        <v>322</v>
      </c>
      <c r="B251" s="138" t="s">
        <v>709</v>
      </c>
      <c r="C251" s="138" t="str">
        <f>IF(tbl_2020IDC[[#This Row],[Dist]]="","",IF(tbl_2020IDC[[#This Row],[Dist]]="0000","0000",CONCATENATE(tbl_2020IDC[[#This Row],[Dist]]," - ",tbl_2020IDC[[#This Row],[Name]])))</f>
        <v>5643 - Roland-Story</v>
      </c>
      <c r="D251" s="139">
        <v>1.79</v>
      </c>
      <c r="E251" s="139">
        <v>9.65</v>
      </c>
      <c r="F251" s="140"/>
      <c r="G251" s="140"/>
      <c r="H251" s="140"/>
      <c r="I251" s="140"/>
      <c r="J251" s="140"/>
      <c r="K251" s="140"/>
      <c r="L251" s="140"/>
      <c r="M251" s="140"/>
      <c r="N251" s="140"/>
      <c r="O251" s="140"/>
    </row>
    <row r="252" spans="1:15" s="141" customFormat="1" ht="14.4" x14ac:dyDescent="0.3">
      <c r="A252" s="138" t="s">
        <v>323</v>
      </c>
      <c r="B252" s="138" t="s">
        <v>710</v>
      </c>
      <c r="C252" s="138" t="str">
        <f>IF(tbl_2020IDC[[#This Row],[Dist]]="","",IF(tbl_2020IDC[[#This Row],[Dist]]="0000","0000",CONCATENATE(tbl_2020IDC[[#This Row],[Dist]]," - ",tbl_2020IDC[[#This Row],[Name]])))</f>
        <v>5697 - Rudd-Rockford-Marble Rk</v>
      </c>
      <c r="D252" s="139">
        <v>1.94</v>
      </c>
      <c r="E252" s="139">
        <v>12.22</v>
      </c>
      <c r="F252" s="140"/>
      <c r="G252" s="140"/>
      <c r="H252" s="140"/>
      <c r="I252" s="140"/>
      <c r="J252" s="140"/>
      <c r="K252" s="140"/>
      <c r="L252" s="140"/>
      <c r="M252" s="140"/>
      <c r="N252" s="140"/>
      <c r="O252" s="140"/>
    </row>
    <row r="253" spans="1:15" s="141" customFormat="1" ht="14.4" x14ac:dyDescent="0.3">
      <c r="A253" s="138" t="s">
        <v>324</v>
      </c>
      <c r="B253" s="138" t="s">
        <v>711</v>
      </c>
      <c r="C253" s="138" t="str">
        <f>IF(tbl_2020IDC[[#This Row],[Dist]]="","",IF(tbl_2020IDC[[#This Row],[Dist]]="0000","0000",CONCATENATE(tbl_2020IDC[[#This Row],[Dist]]," - ",tbl_2020IDC[[#This Row],[Name]])))</f>
        <v>5724 - Ruthven-Ayrshire</v>
      </c>
      <c r="D253" s="139">
        <v>3.21</v>
      </c>
      <c r="E253" s="139">
        <v>9.9</v>
      </c>
      <c r="F253" s="140"/>
      <c r="G253" s="140"/>
      <c r="H253" s="140"/>
      <c r="I253" s="140"/>
      <c r="J253" s="140"/>
      <c r="K253" s="140"/>
      <c r="L253" s="140"/>
      <c r="M253" s="140"/>
      <c r="N253" s="140"/>
      <c r="O253" s="140"/>
    </row>
    <row r="254" spans="1:15" s="141" customFormat="1" ht="14.4" x14ac:dyDescent="0.3">
      <c r="A254" s="138" t="s">
        <v>325</v>
      </c>
      <c r="B254" s="138" t="s">
        <v>712</v>
      </c>
      <c r="C254" s="138" t="str">
        <f>IF(tbl_2020IDC[[#This Row],[Dist]]="","",IF(tbl_2020IDC[[#This Row],[Dist]]="0000","0000",CONCATENATE(tbl_2020IDC[[#This Row],[Dist]]," - ",tbl_2020IDC[[#This Row],[Name]])))</f>
        <v>5751 - St Ansgar</v>
      </c>
      <c r="D254" s="139">
        <v>1.42</v>
      </c>
      <c r="E254" s="139">
        <v>10.220000000000001</v>
      </c>
      <c r="F254" s="140"/>
      <c r="G254" s="140"/>
      <c r="H254" s="140"/>
      <c r="I254" s="140"/>
      <c r="J254" s="140"/>
      <c r="K254" s="140"/>
      <c r="L254" s="140"/>
      <c r="M254" s="140"/>
      <c r="N254" s="140"/>
      <c r="O254" s="140"/>
    </row>
    <row r="255" spans="1:15" s="141" customFormat="1" ht="14.4" x14ac:dyDescent="0.3">
      <c r="A255" s="138" t="s">
        <v>326</v>
      </c>
      <c r="B255" s="138" t="s">
        <v>713</v>
      </c>
      <c r="C255" s="138" t="str">
        <f>IF(tbl_2020IDC[[#This Row],[Dist]]="","",IF(tbl_2020IDC[[#This Row],[Dist]]="0000","0000",CONCATENATE(tbl_2020IDC[[#This Row],[Dist]]," - ",tbl_2020IDC[[#This Row],[Name]])))</f>
        <v>5805 - Saydel</v>
      </c>
      <c r="D255" s="139">
        <v>2.71</v>
      </c>
      <c r="E255" s="139">
        <v>14.45</v>
      </c>
      <c r="F255" s="140"/>
      <c r="G255" s="140"/>
      <c r="H255" s="140"/>
      <c r="I255" s="140"/>
      <c r="J255" s="140"/>
      <c r="K255" s="140"/>
      <c r="L255" s="140"/>
      <c r="M255" s="140"/>
      <c r="N255" s="140"/>
      <c r="O255" s="140"/>
    </row>
    <row r="256" spans="1:15" s="141" customFormat="1" ht="14.4" x14ac:dyDescent="0.3">
      <c r="A256" s="138" t="s">
        <v>327</v>
      </c>
      <c r="B256" s="138" t="s">
        <v>714</v>
      </c>
      <c r="C256" s="138" t="str">
        <f>IF(tbl_2020IDC[[#This Row],[Dist]]="","",IF(tbl_2020IDC[[#This Row],[Dist]]="0000","0000",CONCATENATE(tbl_2020IDC[[#This Row],[Dist]]," - ",tbl_2020IDC[[#This Row],[Name]])))</f>
        <v>5823 - Schaller-Crestland</v>
      </c>
      <c r="D256" s="139">
        <v>1.67</v>
      </c>
      <c r="E256" s="139">
        <v>8.66</v>
      </c>
      <c r="F256" s="140"/>
      <c r="G256" s="140"/>
      <c r="H256" s="140"/>
      <c r="I256" s="140"/>
      <c r="J256" s="140"/>
      <c r="K256" s="140"/>
      <c r="L256" s="140"/>
      <c r="M256" s="140"/>
      <c r="N256" s="140"/>
      <c r="O256" s="140"/>
    </row>
    <row r="257" spans="1:15" s="141" customFormat="1" ht="14.4" x14ac:dyDescent="0.3">
      <c r="A257" s="138" t="s">
        <v>328</v>
      </c>
      <c r="B257" s="138" t="s">
        <v>715</v>
      </c>
      <c r="C257" s="138" t="str">
        <f>IF(tbl_2020IDC[[#This Row],[Dist]]="","",IF(tbl_2020IDC[[#This Row],[Dist]]="0000","0000",CONCATENATE(tbl_2020IDC[[#This Row],[Dist]]," - ",tbl_2020IDC[[#This Row],[Name]])))</f>
        <v>5832 - Schleswig</v>
      </c>
      <c r="D257" s="139">
        <v>2.8</v>
      </c>
      <c r="E257" s="139">
        <v>10.42</v>
      </c>
      <c r="F257" s="140"/>
      <c r="G257" s="140"/>
      <c r="H257" s="140"/>
      <c r="I257" s="140"/>
      <c r="J257" s="140"/>
      <c r="K257" s="140"/>
      <c r="L257" s="140"/>
      <c r="M257" s="140"/>
      <c r="N257" s="140"/>
      <c r="O257" s="140"/>
    </row>
    <row r="258" spans="1:15" s="141" customFormat="1" ht="14.4" x14ac:dyDescent="0.3">
      <c r="A258" s="138" t="s">
        <v>329</v>
      </c>
      <c r="B258" s="138" t="s">
        <v>716</v>
      </c>
      <c r="C258" s="138" t="str">
        <f>IF(tbl_2020IDC[[#This Row],[Dist]]="","",IF(tbl_2020IDC[[#This Row],[Dist]]="0000","0000",CONCATENATE(tbl_2020IDC[[#This Row],[Dist]]," - ",tbl_2020IDC[[#This Row],[Name]])))</f>
        <v>5877 - Sergeant Bluff-Luton</v>
      </c>
      <c r="D258" s="139">
        <v>0.78</v>
      </c>
      <c r="E258" s="139">
        <v>10.31</v>
      </c>
      <c r="F258" s="140"/>
      <c r="G258" s="140"/>
      <c r="H258" s="140"/>
      <c r="I258" s="140"/>
      <c r="J258" s="140"/>
      <c r="K258" s="140"/>
      <c r="L258" s="140"/>
      <c r="M258" s="140"/>
      <c r="N258" s="140"/>
      <c r="O258" s="140"/>
    </row>
    <row r="259" spans="1:15" s="141" customFormat="1" ht="14.4" x14ac:dyDescent="0.3">
      <c r="A259" s="138" t="s">
        <v>330</v>
      </c>
      <c r="B259" s="138" t="s">
        <v>717</v>
      </c>
      <c r="C259" s="138" t="str">
        <f>IF(tbl_2020IDC[[#This Row],[Dist]]="","",IF(tbl_2020IDC[[#This Row],[Dist]]="0000","0000",CONCATENATE(tbl_2020IDC[[#This Row],[Dist]]," - ",tbl_2020IDC[[#This Row],[Name]])))</f>
        <v>5895 - Seymour</v>
      </c>
      <c r="D259" s="139">
        <v>1.68</v>
      </c>
      <c r="E259" s="139">
        <v>10.16</v>
      </c>
      <c r="F259" s="140"/>
      <c r="G259" s="140"/>
      <c r="H259" s="140"/>
      <c r="I259" s="140"/>
      <c r="J259" s="140"/>
      <c r="K259" s="140"/>
      <c r="L259" s="140"/>
      <c r="M259" s="140"/>
      <c r="N259" s="140"/>
      <c r="O259" s="140"/>
    </row>
    <row r="260" spans="1:15" s="141" customFormat="1" ht="14.4" x14ac:dyDescent="0.3">
      <c r="A260" s="138" t="s">
        <v>331</v>
      </c>
      <c r="B260" s="138" t="s">
        <v>718</v>
      </c>
      <c r="C260" s="138" t="str">
        <f>IF(tbl_2020IDC[[#This Row],[Dist]]="","",IF(tbl_2020IDC[[#This Row],[Dist]]="0000","0000",CONCATENATE(tbl_2020IDC[[#This Row],[Dist]]," - ",tbl_2020IDC[[#This Row],[Name]])))</f>
        <v>5922 - West Fork</v>
      </c>
      <c r="D260" s="139">
        <v>2.8</v>
      </c>
      <c r="E260" s="139">
        <v>8.73</v>
      </c>
      <c r="F260" s="140"/>
      <c r="G260" s="140"/>
      <c r="H260" s="140"/>
      <c r="I260" s="140"/>
      <c r="J260" s="140"/>
      <c r="K260" s="140"/>
      <c r="L260" s="140"/>
      <c r="M260" s="140"/>
      <c r="N260" s="140"/>
      <c r="O260" s="140"/>
    </row>
    <row r="261" spans="1:15" s="141" customFormat="1" ht="14.4" x14ac:dyDescent="0.3">
      <c r="A261" s="138" t="s">
        <v>332</v>
      </c>
      <c r="B261" s="138" t="s">
        <v>719</v>
      </c>
      <c r="C261" s="138" t="str">
        <f>IF(tbl_2020IDC[[#This Row],[Dist]]="","",IF(tbl_2020IDC[[#This Row],[Dist]]="0000","0000",CONCATENATE(tbl_2020IDC[[#This Row],[Dist]]," - ",tbl_2020IDC[[#This Row],[Name]])))</f>
        <v>5949 - Sheldon</v>
      </c>
      <c r="D261" s="139">
        <v>1.63</v>
      </c>
      <c r="E261" s="139">
        <v>11.54</v>
      </c>
      <c r="F261" s="140"/>
      <c r="G261" s="140"/>
      <c r="H261" s="140"/>
      <c r="I261" s="140"/>
      <c r="J261" s="140"/>
      <c r="K261" s="140"/>
      <c r="L261" s="140"/>
      <c r="M261" s="140"/>
      <c r="N261" s="140"/>
      <c r="O261" s="140"/>
    </row>
    <row r="262" spans="1:15" s="141" customFormat="1" ht="14.4" x14ac:dyDescent="0.3">
      <c r="A262" s="138" t="s">
        <v>333</v>
      </c>
      <c r="B262" s="138" t="s">
        <v>720</v>
      </c>
      <c r="C262" s="138" t="str">
        <f>IF(tbl_2020IDC[[#This Row],[Dist]]="","",IF(tbl_2020IDC[[#This Row],[Dist]]="0000","0000",CONCATENATE(tbl_2020IDC[[#This Row],[Dist]]," - ",tbl_2020IDC[[#This Row],[Name]])))</f>
        <v>5976 - Shenandoah</v>
      </c>
      <c r="D262" s="139">
        <v>1.37</v>
      </c>
      <c r="E262" s="139">
        <v>10.7</v>
      </c>
      <c r="F262" s="140"/>
      <c r="G262" s="140"/>
      <c r="H262" s="140"/>
      <c r="I262" s="140"/>
      <c r="J262" s="140"/>
      <c r="K262" s="140"/>
      <c r="L262" s="140"/>
      <c r="M262" s="140"/>
      <c r="N262" s="140"/>
      <c r="O262" s="140"/>
    </row>
    <row r="263" spans="1:15" s="141" customFormat="1" ht="14.4" x14ac:dyDescent="0.3">
      <c r="A263" s="138" t="s">
        <v>334</v>
      </c>
      <c r="B263" s="138" t="s">
        <v>721</v>
      </c>
      <c r="C263" s="138" t="str">
        <f>IF(tbl_2020IDC[[#This Row],[Dist]]="","",IF(tbl_2020IDC[[#This Row],[Dist]]="0000","0000",CONCATENATE(tbl_2020IDC[[#This Row],[Dist]]," - ",tbl_2020IDC[[#This Row],[Name]])))</f>
        <v>5994 - Sibley-Ocheyedan</v>
      </c>
      <c r="D263" s="139">
        <v>1.2</v>
      </c>
      <c r="E263" s="139">
        <v>11.43</v>
      </c>
      <c r="F263" s="140"/>
      <c r="G263" s="140"/>
      <c r="H263" s="140"/>
      <c r="I263" s="140"/>
      <c r="J263" s="140"/>
      <c r="K263" s="140"/>
      <c r="L263" s="140"/>
      <c r="M263" s="140"/>
      <c r="N263" s="140"/>
      <c r="O263" s="140"/>
    </row>
    <row r="264" spans="1:15" s="141" customFormat="1" ht="14.4" x14ac:dyDescent="0.3">
      <c r="A264" s="138" t="s">
        <v>335</v>
      </c>
      <c r="B264" s="138" t="s">
        <v>722</v>
      </c>
      <c r="C264" s="138" t="str">
        <f>IF(tbl_2020IDC[[#This Row],[Dist]]="","",IF(tbl_2020IDC[[#This Row],[Dist]]="0000","0000",CONCATENATE(tbl_2020IDC[[#This Row],[Dist]]," - ",tbl_2020IDC[[#This Row],[Name]])))</f>
        <v>6003 - Sidney</v>
      </c>
      <c r="D264" s="139">
        <v>1.69</v>
      </c>
      <c r="E264" s="139">
        <v>11.53</v>
      </c>
      <c r="F264" s="140"/>
      <c r="G264" s="140"/>
      <c r="H264" s="140"/>
      <c r="I264" s="140"/>
      <c r="J264" s="140"/>
      <c r="K264" s="140"/>
      <c r="L264" s="140"/>
      <c r="M264" s="140"/>
      <c r="N264" s="140"/>
      <c r="O264" s="140"/>
    </row>
    <row r="265" spans="1:15" s="141" customFormat="1" ht="14.4" x14ac:dyDescent="0.3">
      <c r="A265" s="138" t="s">
        <v>336</v>
      </c>
      <c r="B265" s="138" t="s">
        <v>723</v>
      </c>
      <c r="C265" s="138" t="str">
        <f>IF(tbl_2020IDC[[#This Row],[Dist]]="","",IF(tbl_2020IDC[[#This Row],[Dist]]="0000","0000",CONCATENATE(tbl_2020IDC[[#This Row],[Dist]]," - ",tbl_2020IDC[[#This Row],[Name]])))</f>
        <v>6012 - Sigourney</v>
      </c>
      <c r="D265" s="139">
        <v>2.12</v>
      </c>
      <c r="E265" s="139">
        <v>11.42</v>
      </c>
      <c r="F265" s="140"/>
      <c r="G265" s="140"/>
      <c r="H265" s="140"/>
      <c r="I265" s="140"/>
      <c r="J265" s="140"/>
      <c r="K265" s="140"/>
      <c r="L265" s="140"/>
      <c r="M265" s="140"/>
      <c r="N265" s="140"/>
      <c r="O265" s="140"/>
    </row>
    <row r="266" spans="1:15" s="141" customFormat="1" ht="14.4" x14ac:dyDescent="0.3">
      <c r="A266" s="138" t="s">
        <v>337</v>
      </c>
      <c r="B266" s="138" t="s">
        <v>724</v>
      </c>
      <c r="C266" s="138" t="str">
        <f>IF(tbl_2020IDC[[#This Row],[Dist]]="","",IF(tbl_2020IDC[[#This Row],[Dist]]="0000","0000",CONCATENATE(tbl_2020IDC[[#This Row],[Dist]]," - ",tbl_2020IDC[[#This Row],[Name]])))</f>
        <v>6030 - Sioux Center</v>
      </c>
      <c r="D266" s="139">
        <v>0.7</v>
      </c>
      <c r="E266" s="139">
        <v>7.31</v>
      </c>
      <c r="F266" s="140"/>
      <c r="G266" s="140"/>
      <c r="H266" s="140"/>
      <c r="I266" s="140"/>
      <c r="J266" s="140"/>
      <c r="K266" s="140"/>
      <c r="L266" s="140"/>
      <c r="M266" s="140"/>
      <c r="N266" s="140"/>
      <c r="O266" s="140"/>
    </row>
    <row r="267" spans="1:15" s="141" customFormat="1" ht="14.4" x14ac:dyDescent="0.3">
      <c r="A267" s="138" t="s">
        <v>338</v>
      </c>
      <c r="B267" s="138" t="s">
        <v>725</v>
      </c>
      <c r="C267" s="138" t="str">
        <f>IF(tbl_2020IDC[[#This Row],[Dist]]="","",IF(tbl_2020IDC[[#This Row],[Dist]]="0000","0000",CONCATENATE(tbl_2020IDC[[#This Row],[Dist]]," - ",tbl_2020IDC[[#This Row],[Name]])))</f>
        <v>6035 - Sioux Central</v>
      </c>
      <c r="D267" s="139">
        <v>3.79</v>
      </c>
      <c r="E267" s="139">
        <v>13.97</v>
      </c>
      <c r="F267" s="140"/>
      <c r="G267" s="140"/>
      <c r="H267" s="140"/>
      <c r="I267" s="140"/>
      <c r="J267" s="140"/>
      <c r="K267" s="140"/>
      <c r="L267" s="140"/>
      <c r="M267" s="140"/>
      <c r="N267" s="140"/>
      <c r="O267" s="140"/>
    </row>
    <row r="268" spans="1:15" s="141" customFormat="1" ht="14.4" x14ac:dyDescent="0.3">
      <c r="A268" s="138" t="s">
        <v>339</v>
      </c>
      <c r="B268" s="138" t="s">
        <v>726</v>
      </c>
      <c r="C268" s="138" t="str">
        <f>IF(tbl_2020IDC[[#This Row],[Dist]]="","",IF(tbl_2020IDC[[#This Row],[Dist]]="0000","0000",CONCATENATE(tbl_2020IDC[[#This Row],[Dist]]," - ",tbl_2020IDC[[#This Row],[Name]])))</f>
        <v>6039 - Sioux City</v>
      </c>
      <c r="D268" s="139">
        <v>1.49</v>
      </c>
      <c r="E268" s="139">
        <v>9.94</v>
      </c>
      <c r="F268" s="140"/>
      <c r="G268" s="140"/>
      <c r="H268" s="140"/>
      <c r="I268" s="140"/>
      <c r="J268" s="140"/>
      <c r="K268" s="140"/>
      <c r="L268" s="140"/>
      <c r="M268" s="140"/>
      <c r="N268" s="140"/>
      <c r="O268" s="140"/>
    </row>
    <row r="269" spans="1:15" s="141" customFormat="1" ht="14.4" x14ac:dyDescent="0.3">
      <c r="A269" s="138" t="s">
        <v>340</v>
      </c>
      <c r="B269" s="138" t="s">
        <v>727</v>
      </c>
      <c r="C269" s="138" t="str">
        <f>IF(tbl_2020IDC[[#This Row],[Dist]]="","",IF(tbl_2020IDC[[#This Row],[Dist]]="0000","0000",CONCATENATE(tbl_2020IDC[[#This Row],[Dist]]," - ",tbl_2020IDC[[#This Row],[Name]])))</f>
        <v>6091 - South Central Calhoun</v>
      </c>
      <c r="D269" s="139">
        <v>2.0699999999999998</v>
      </c>
      <c r="E269" s="139">
        <v>9.32</v>
      </c>
      <c r="F269" s="140"/>
      <c r="G269" s="140"/>
      <c r="H269" s="140"/>
      <c r="I269" s="140"/>
      <c r="J269" s="140"/>
      <c r="K269" s="140"/>
      <c r="L269" s="140"/>
      <c r="M269" s="140"/>
      <c r="N269" s="140"/>
      <c r="O269" s="140"/>
    </row>
    <row r="270" spans="1:15" s="141" customFormat="1" ht="14.4" x14ac:dyDescent="0.3">
      <c r="A270" s="138" t="s">
        <v>341</v>
      </c>
      <c r="B270" s="138" t="s">
        <v>728</v>
      </c>
      <c r="C270" s="138" t="str">
        <f>IF(tbl_2020IDC[[#This Row],[Dist]]="","",IF(tbl_2020IDC[[#This Row],[Dist]]="0000","0000",CONCATENATE(tbl_2020IDC[[#This Row],[Dist]]," - ",tbl_2020IDC[[#This Row],[Name]])))</f>
        <v>6093 - Solon</v>
      </c>
      <c r="D270" s="139">
        <v>1.95</v>
      </c>
      <c r="E270" s="139">
        <v>16.510000000000002</v>
      </c>
      <c r="F270" s="140"/>
      <c r="G270" s="140"/>
      <c r="H270" s="140"/>
      <c r="I270" s="140"/>
      <c r="J270" s="140"/>
      <c r="K270" s="140"/>
      <c r="L270" s="140"/>
      <c r="M270" s="140"/>
      <c r="N270" s="140"/>
      <c r="O270" s="140"/>
    </row>
    <row r="271" spans="1:15" s="141" customFormat="1" ht="14.4" x14ac:dyDescent="0.3">
      <c r="A271" s="138" t="s">
        <v>342</v>
      </c>
      <c r="B271" s="138" t="s">
        <v>729</v>
      </c>
      <c r="C271" s="138" t="str">
        <f>IF(tbl_2020IDC[[#This Row],[Dist]]="","",IF(tbl_2020IDC[[#This Row],[Dist]]="0000","0000",CONCATENATE(tbl_2020IDC[[#This Row],[Dist]]," - ",tbl_2020IDC[[#This Row],[Name]])))</f>
        <v>6094 - Southeast Warren</v>
      </c>
      <c r="D271" s="139">
        <v>1.85</v>
      </c>
      <c r="E271" s="139">
        <v>10.87</v>
      </c>
      <c r="F271" s="140"/>
      <c r="G271" s="140"/>
      <c r="H271" s="140"/>
      <c r="I271" s="140"/>
      <c r="J271" s="140"/>
      <c r="K271" s="140"/>
      <c r="L271" s="140"/>
      <c r="M271" s="140"/>
      <c r="N271" s="140"/>
      <c r="O271" s="140"/>
    </row>
    <row r="272" spans="1:15" s="141" customFormat="1" ht="14.4" x14ac:dyDescent="0.3">
      <c r="A272" s="138" t="s">
        <v>343</v>
      </c>
      <c r="B272" s="138" t="s">
        <v>730</v>
      </c>
      <c r="C272" s="138" t="str">
        <f>IF(tbl_2020IDC[[#This Row],[Dist]]="","",IF(tbl_2020IDC[[#This Row],[Dist]]="0000","0000",CONCATENATE(tbl_2020IDC[[#This Row],[Dist]]," - ",tbl_2020IDC[[#This Row],[Name]])))</f>
        <v>6095 - South Hamilton</v>
      </c>
      <c r="D272" s="139">
        <v>1.74</v>
      </c>
      <c r="E272" s="139">
        <v>11.76</v>
      </c>
      <c r="F272" s="140"/>
      <c r="G272" s="140"/>
      <c r="H272" s="140"/>
      <c r="I272" s="140"/>
      <c r="J272" s="140"/>
      <c r="K272" s="140"/>
      <c r="L272" s="140"/>
      <c r="M272" s="140"/>
      <c r="N272" s="140"/>
      <c r="O272" s="140"/>
    </row>
    <row r="273" spans="1:15" s="141" customFormat="1" ht="14.4" x14ac:dyDescent="0.3">
      <c r="A273" s="138" t="s">
        <v>344</v>
      </c>
      <c r="B273" s="138" t="s">
        <v>731</v>
      </c>
      <c r="C273" s="138" t="str">
        <f>IF(tbl_2020IDC[[#This Row],[Dist]]="","",IF(tbl_2020IDC[[#This Row],[Dist]]="0000","0000",CONCATENATE(tbl_2020IDC[[#This Row],[Dist]]," - ",tbl_2020IDC[[#This Row],[Name]])))</f>
        <v>6096 - Southeast Webster Grand</v>
      </c>
      <c r="D273" s="139">
        <v>1.51</v>
      </c>
      <c r="E273" s="139">
        <v>7.67</v>
      </c>
      <c r="F273" s="140"/>
      <c r="G273" s="140"/>
      <c r="H273" s="140"/>
      <c r="I273" s="140"/>
      <c r="J273" s="140"/>
      <c r="K273" s="140"/>
      <c r="L273" s="140"/>
      <c r="M273" s="140"/>
      <c r="N273" s="140"/>
      <c r="O273" s="140"/>
    </row>
    <row r="274" spans="1:15" s="141" customFormat="1" ht="14.4" x14ac:dyDescent="0.3">
      <c r="A274" s="138" t="s">
        <v>345</v>
      </c>
      <c r="B274" s="138" t="s">
        <v>732</v>
      </c>
      <c r="C274" s="138" t="str">
        <f>IF(tbl_2020IDC[[#This Row],[Dist]]="","",IF(tbl_2020IDC[[#This Row],[Dist]]="0000","0000",CONCATENATE(tbl_2020IDC[[#This Row],[Dist]]," - ",tbl_2020IDC[[#This Row],[Name]])))</f>
        <v>6097 - South Page</v>
      </c>
      <c r="D274" s="139">
        <v>1.34</v>
      </c>
      <c r="E274" s="139">
        <v>9.06</v>
      </c>
      <c r="F274" s="140"/>
      <c r="G274" s="140"/>
      <c r="H274" s="140"/>
      <c r="I274" s="140"/>
      <c r="J274" s="140"/>
      <c r="K274" s="140"/>
      <c r="L274" s="140"/>
      <c r="M274" s="140"/>
      <c r="N274" s="140"/>
      <c r="O274" s="140"/>
    </row>
    <row r="275" spans="1:15" s="141" customFormat="1" ht="14.4" x14ac:dyDescent="0.3">
      <c r="A275" s="138" t="s">
        <v>346</v>
      </c>
      <c r="B275" s="138" t="s">
        <v>733</v>
      </c>
      <c r="C275" s="138" t="str">
        <f>IF(tbl_2020IDC[[#This Row],[Dist]]="","",IF(tbl_2020IDC[[#This Row],[Dist]]="0000","0000",CONCATENATE(tbl_2020IDC[[#This Row],[Dist]]," - ",tbl_2020IDC[[#This Row],[Name]])))</f>
        <v>6098 - South Tama County</v>
      </c>
      <c r="D275" s="139">
        <v>2.66</v>
      </c>
      <c r="E275" s="139">
        <v>11.83</v>
      </c>
      <c r="F275" s="140"/>
      <c r="G275" s="140"/>
      <c r="H275" s="140"/>
      <c r="I275" s="140"/>
      <c r="J275" s="140"/>
      <c r="K275" s="140"/>
      <c r="L275" s="140"/>
      <c r="M275" s="140"/>
      <c r="N275" s="140"/>
      <c r="O275" s="140"/>
    </row>
    <row r="276" spans="1:15" s="141" customFormat="1" ht="14.4" x14ac:dyDescent="0.3">
      <c r="A276" s="138" t="s">
        <v>347</v>
      </c>
      <c r="B276" s="138" t="s">
        <v>734</v>
      </c>
      <c r="C276" s="138" t="str">
        <f>IF(tbl_2020IDC[[#This Row],[Dist]]="","",IF(tbl_2020IDC[[#This Row],[Dist]]="0000","0000",CONCATENATE(tbl_2020IDC[[#This Row],[Dist]]," - ",tbl_2020IDC[[#This Row],[Name]])))</f>
        <v>6099 - South O'Brien</v>
      </c>
      <c r="D276" s="139">
        <v>1.49</v>
      </c>
      <c r="E276" s="139">
        <v>9.36</v>
      </c>
      <c r="F276" s="140"/>
      <c r="G276" s="140"/>
      <c r="H276" s="140"/>
      <c r="I276" s="140"/>
      <c r="J276" s="140"/>
      <c r="K276" s="140"/>
      <c r="L276" s="140"/>
      <c r="M276" s="140"/>
      <c r="N276" s="140"/>
      <c r="O276" s="140"/>
    </row>
    <row r="277" spans="1:15" s="141" customFormat="1" ht="14.4" x14ac:dyDescent="0.3">
      <c r="A277" s="138" t="s">
        <v>348</v>
      </c>
      <c r="B277" s="138" t="s">
        <v>735</v>
      </c>
      <c r="C277" s="138" t="str">
        <f>IF(tbl_2020IDC[[#This Row],[Dist]]="","",IF(tbl_2020IDC[[#This Row],[Dist]]="0000","0000",CONCATENATE(tbl_2020IDC[[#This Row],[Dist]]," - ",tbl_2020IDC[[#This Row],[Name]])))</f>
        <v>6100 - South Winneshiek</v>
      </c>
      <c r="D277" s="139">
        <v>1.92</v>
      </c>
      <c r="E277" s="139">
        <v>9.6199999999999992</v>
      </c>
      <c r="F277" s="140"/>
      <c r="G277" s="140"/>
      <c r="H277" s="140"/>
      <c r="I277" s="140"/>
      <c r="J277" s="140"/>
      <c r="K277" s="140"/>
      <c r="L277" s="140"/>
      <c r="M277" s="140"/>
      <c r="N277" s="140"/>
      <c r="O277" s="140"/>
    </row>
    <row r="278" spans="1:15" s="141" customFormat="1" ht="14.4" x14ac:dyDescent="0.3">
      <c r="A278" s="138" t="s">
        <v>349</v>
      </c>
      <c r="B278" s="138" t="s">
        <v>736</v>
      </c>
      <c r="C278" s="138" t="str">
        <f>IF(tbl_2020IDC[[#This Row],[Dist]]="","",IF(tbl_2020IDC[[#This Row],[Dist]]="0000","0000",CONCATENATE(tbl_2020IDC[[#This Row],[Dist]]," - ",tbl_2020IDC[[#This Row],[Name]])))</f>
        <v>6101 - Southeast Polk</v>
      </c>
      <c r="D278" s="139">
        <v>3.63</v>
      </c>
      <c r="E278" s="139">
        <v>12.88</v>
      </c>
      <c r="F278" s="140"/>
      <c r="G278" s="140"/>
      <c r="H278" s="140"/>
      <c r="I278" s="140"/>
      <c r="J278" s="140"/>
      <c r="K278" s="140"/>
      <c r="L278" s="140"/>
      <c r="M278" s="140"/>
      <c r="N278" s="140"/>
      <c r="O278" s="140"/>
    </row>
    <row r="279" spans="1:15" s="141" customFormat="1" ht="14.4" x14ac:dyDescent="0.3">
      <c r="A279" s="138" t="s">
        <v>350</v>
      </c>
      <c r="B279" s="138" t="s">
        <v>737</v>
      </c>
      <c r="C279" s="138" t="str">
        <f>IF(tbl_2020IDC[[#This Row],[Dist]]="","",IF(tbl_2020IDC[[#This Row],[Dist]]="0000","0000",CONCATENATE(tbl_2020IDC[[#This Row],[Dist]]," - ",tbl_2020IDC[[#This Row],[Name]])))</f>
        <v>6102 - Spencer</v>
      </c>
      <c r="D279" s="139">
        <v>3.83</v>
      </c>
      <c r="E279" s="139">
        <v>13.8</v>
      </c>
      <c r="F279" s="140"/>
      <c r="G279" s="140"/>
      <c r="H279" s="140"/>
      <c r="I279" s="140"/>
      <c r="J279" s="140"/>
      <c r="K279" s="140"/>
      <c r="L279" s="140"/>
      <c r="M279" s="140"/>
      <c r="N279" s="140"/>
      <c r="O279" s="140"/>
    </row>
    <row r="280" spans="1:15" s="141" customFormat="1" ht="14.4" x14ac:dyDescent="0.3">
      <c r="A280" s="138" t="s">
        <v>351</v>
      </c>
      <c r="B280" s="138" t="s">
        <v>738</v>
      </c>
      <c r="C280" s="138" t="str">
        <f>IF(tbl_2020IDC[[#This Row],[Dist]]="","",IF(tbl_2020IDC[[#This Row],[Dist]]="0000","0000",CONCATENATE(tbl_2020IDC[[#This Row],[Dist]]," - ",tbl_2020IDC[[#This Row],[Name]])))</f>
        <v>6120 - Spirit Lake</v>
      </c>
      <c r="D280" s="139">
        <v>2.5299999999999998</v>
      </c>
      <c r="E280" s="139">
        <v>15.11</v>
      </c>
      <c r="F280" s="140"/>
      <c r="G280" s="140"/>
      <c r="H280" s="140"/>
      <c r="I280" s="140"/>
      <c r="J280" s="140"/>
      <c r="K280" s="140"/>
      <c r="L280" s="140"/>
      <c r="M280" s="140"/>
      <c r="N280" s="140"/>
      <c r="O280" s="140"/>
    </row>
    <row r="281" spans="1:15" s="141" customFormat="1" ht="14.4" x14ac:dyDescent="0.3">
      <c r="A281" s="138" t="s">
        <v>352</v>
      </c>
      <c r="B281" s="138" t="s">
        <v>739</v>
      </c>
      <c r="C281" s="138" t="str">
        <f>IF(tbl_2020IDC[[#This Row],[Dist]]="","",IF(tbl_2020IDC[[#This Row],[Dist]]="0000","0000",CONCATENATE(tbl_2020IDC[[#This Row],[Dist]]," - ",tbl_2020IDC[[#This Row],[Name]])))</f>
        <v>6138 - Springville</v>
      </c>
      <c r="D281" s="139">
        <v>3.31</v>
      </c>
      <c r="E281" s="139">
        <v>14.97</v>
      </c>
      <c r="F281" s="140"/>
      <c r="G281" s="140"/>
      <c r="H281" s="140"/>
      <c r="I281" s="140"/>
      <c r="J281" s="140"/>
      <c r="K281" s="140"/>
      <c r="L281" s="140"/>
      <c r="M281" s="140"/>
      <c r="N281" s="140"/>
      <c r="O281" s="140"/>
    </row>
    <row r="282" spans="1:15" s="141" customFormat="1" ht="14.4" x14ac:dyDescent="0.3">
      <c r="A282" s="138" t="s">
        <v>353</v>
      </c>
      <c r="B282" s="138" t="s">
        <v>740</v>
      </c>
      <c r="C282" s="138" t="str">
        <f>IF(tbl_2020IDC[[#This Row],[Dist]]="","",IF(tbl_2020IDC[[#This Row],[Dist]]="0000","0000",CONCATENATE(tbl_2020IDC[[#This Row],[Dist]]," - ",tbl_2020IDC[[#This Row],[Name]])))</f>
        <v>6165 - Stanton</v>
      </c>
      <c r="D282" s="139">
        <v>4.0599999999999996</v>
      </c>
      <c r="E282" s="139">
        <v>16.89</v>
      </c>
      <c r="F282" s="140"/>
      <c r="G282" s="140"/>
      <c r="H282" s="140"/>
      <c r="I282" s="140"/>
      <c r="J282" s="140"/>
      <c r="K282" s="140"/>
      <c r="L282" s="140"/>
      <c r="M282" s="140"/>
      <c r="N282" s="140"/>
      <c r="O282" s="140"/>
    </row>
    <row r="283" spans="1:15" s="141" customFormat="1" ht="14.4" x14ac:dyDescent="0.3">
      <c r="A283" s="138" t="s">
        <v>354</v>
      </c>
      <c r="B283" s="138" t="s">
        <v>741</v>
      </c>
      <c r="C283" s="138" t="str">
        <f>IF(tbl_2020IDC[[#This Row],[Dist]]="","",IF(tbl_2020IDC[[#This Row],[Dist]]="0000","0000",CONCATENATE(tbl_2020IDC[[#This Row],[Dist]]," - ",tbl_2020IDC[[#This Row],[Name]])))</f>
        <v>6175 - Starmont</v>
      </c>
      <c r="D283" s="139">
        <v>1.26</v>
      </c>
      <c r="E283" s="139">
        <v>9.0399999999999991</v>
      </c>
      <c r="F283" s="140"/>
      <c r="G283" s="140"/>
      <c r="H283" s="140"/>
      <c r="I283" s="140"/>
      <c r="J283" s="140"/>
      <c r="K283" s="140"/>
      <c r="L283" s="140"/>
      <c r="M283" s="140"/>
      <c r="N283" s="140"/>
      <c r="O283" s="140"/>
    </row>
    <row r="284" spans="1:15" s="141" customFormat="1" ht="14.4" x14ac:dyDescent="0.3">
      <c r="A284" s="138" t="s">
        <v>355</v>
      </c>
      <c r="B284" s="138" t="s">
        <v>742</v>
      </c>
      <c r="C284" s="138" t="str">
        <f>IF(tbl_2020IDC[[#This Row],[Dist]]="","",IF(tbl_2020IDC[[#This Row],[Dist]]="0000","0000",CONCATENATE(tbl_2020IDC[[#This Row],[Dist]]," - ",tbl_2020IDC[[#This Row],[Name]])))</f>
        <v>6219 - Storm Lake</v>
      </c>
      <c r="D284" s="139">
        <v>1.01</v>
      </c>
      <c r="E284" s="139">
        <v>8.14</v>
      </c>
      <c r="F284" s="140"/>
      <c r="G284" s="140"/>
      <c r="H284" s="140"/>
      <c r="I284" s="140"/>
      <c r="J284" s="140"/>
      <c r="K284" s="140"/>
      <c r="L284" s="140"/>
      <c r="M284" s="140"/>
      <c r="N284" s="140"/>
      <c r="O284" s="140"/>
    </row>
    <row r="285" spans="1:15" s="141" customFormat="1" ht="14.4" x14ac:dyDescent="0.3">
      <c r="A285" s="138" t="s">
        <v>356</v>
      </c>
      <c r="B285" s="138" t="s">
        <v>743</v>
      </c>
      <c r="C285" s="138" t="str">
        <f>IF(tbl_2020IDC[[#This Row],[Dist]]="","",IF(tbl_2020IDC[[#This Row],[Dist]]="0000","0000",CONCATENATE(tbl_2020IDC[[#This Row],[Dist]]," - ",tbl_2020IDC[[#This Row],[Name]])))</f>
        <v>6246 - Stratford</v>
      </c>
      <c r="D285" s="139">
        <v>4.0999999999999996</v>
      </c>
      <c r="E285" s="139">
        <v>10.210000000000001</v>
      </c>
      <c r="F285" s="140"/>
      <c r="G285" s="140"/>
      <c r="H285" s="140"/>
      <c r="I285" s="140"/>
      <c r="J285" s="140"/>
      <c r="K285" s="140"/>
      <c r="L285" s="140"/>
      <c r="M285" s="140"/>
      <c r="N285" s="140"/>
      <c r="O285" s="140"/>
    </row>
    <row r="286" spans="1:15" s="141" customFormat="1" ht="14.4" x14ac:dyDescent="0.3">
      <c r="A286" s="138" t="s">
        <v>357</v>
      </c>
      <c r="B286" s="138" t="s">
        <v>744</v>
      </c>
      <c r="C286" s="138" t="str">
        <f>IF(tbl_2020IDC[[#This Row],[Dist]]="","",IF(tbl_2020IDC[[#This Row],[Dist]]="0000","0000",CONCATENATE(tbl_2020IDC[[#This Row],[Dist]]," - ",tbl_2020IDC[[#This Row],[Name]])))</f>
        <v>6264 - West Central Valley</v>
      </c>
      <c r="D286" s="139">
        <v>1.17</v>
      </c>
      <c r="E286" s="139">
        <v>10.15</v>
      </c>
      <c r="F286" s="140"/>
      <c r="G286" s="140"/>
      <c r="H286" s="140"/>
      <c r="I286" s="140"/>
      <c r="J286" s="140"/>
      <c r="K286" s="140"/>
      <c r="L286" s="140"/>
      <c r="M286" s="140"/>
      <c r="N286" s="140"/>
      <c r="O286" s="140"/>
    </row>
    <row r="287" spans="1:15" s="141" customFormat="1" ht="14.4" x14ac:dyDescent="0.3">
      <c r="A287" s="138" t="s">
        <v>358</v>
      </c>
      <c r="B287" s="138" t="s">
        <v>745</v>
      </c>
      <c r="C287" s="138" t="str">
        <f>IF(tbl_2020IDC[[#This Row],[Dist]]="","",IF(tbl_2020IDC[[#This Row],[Dist]]="0000","0000",CONCATENATE(tbl_2020IDC[[#This Row],[Dist]]," - ",tbl_2020IDC[[#This Row],[Name]])))</f>
        <v>6273 - Sumner-Fredericksburg</v>
      </c>
      <c r="D287" s="139">
        <v>1.64</v>
      </c>
      <c r="E287" s="139">
        <v>11.56</v>
      </c>
      <c r="F287" s="140"/>
      <c r="G287" s="140"/>
      <c r="H287" s="140"/>
      <c r="I287" s="140"/>
      <c r="J287" s="140"/>
      <c r="K287" s="140"/>
      <c r="L287" s="140"/>
      <c r="M287" s="140"/>
      <c r="N287" s="140"/>
      <c r="O287" s="140"/>
    </row>
    <row r="288" spans="1:15" s="141" customFormat="1" ht="14.4" x14ac:dyDescent="0.3">
      <c r="A288" s="138" t="s">
        <v>359</v>
      </c>
      <c r="B288" s="138" t="s">
        <v>746</v>
      </c>
      <c r="C288" s="138" t="str">
        <f>IF(tbl_2020IDC[[#This Row],[Dist]]="","",IF(tbl_2020IDC[[#This Row],[Dist]]="0000","0000",CONCATENATE(tbl_2020IDC[[#This Row],[Dist]]," - ",tbl_2020IDC[[#This Row],[Name]])))</f>
        <v>6408 - Tipton</v>
      </c>
      <c r="D288" s="139">
        <v>1.67</v>
      </c>
      <c r="E288" s="139">
        <v>10.029999999999999</v>
      </c>
      <c r="F288" s="140"/>
      <c r="G288" s="140"/>
      <c r="H288" s="140"/>
      <c r="I288" s="140"/>
      <c r="J288" s="140"/>
      <c r="K288" s="140"/>
      <c r="L288" s="140"/>
      <c r="M288" s="140"/>
      <c r="N288" s="140"/>
      <c r="O288" s="140"/>
    </row>
    <row r="289" spans="1:15" s="141" customFormat="1" ht="14.4" x14ac:dyDescent="0.3">
      <c r="A289" s="138" t="s">
        <v>360</v>
      </c>
      <c r="B289" s="138" t="s">
        <v>747</v>
      </c>
      <c r="C289" s="138" t="str">
        <f>IF(tbl_2020IDC[[#This Row],[Dist]]="","",IF(tbl_2020IDC[[#This Row],[Dist]]="0000","0000",CONCATENATE(tbl_2020IDC[[#This Row],[Dist]]," - ",tbl_2020IDC[[#This Row],[Name]])))</f>
        <v>6453 - Treynor</v>
      </c>
      <c r="D289" s="139">
        <v>1.74</v>
      </c>
      <c r="E289" s="139">
        <v>12.64</v>
      </c>
      <c r="F289" s="140"/>
      <c r="G289" s="140"/>
      <c r="H289" s="140"/>
      <c r="I289" s="140"/>
      <c r="J289" s="140"/>
      <c r="K289" s="140"/>
      <c r="L289" s="140"/>
      <c r="M289" s="140"/>
      <c r="N289" s="140"/>
      <c r="O289" s="140"/>
    </row>
    <row r="290" spans="1:15" s="141" customFormat="1" ht="14.4" x14ac:dyDescent="0.3">
      <c r="A290" s="138" t="s">
        <v>361</v>
      </c>
      <c r="B290" s="138" t="s">
        <v>748</v>
      </c>
      <c r="C290" s="138" t="str">
        <f>IF(tbl_2020IDC[[#This Row],[Dist]]="","",IF(tbl_2020IDC[[#This Row],[Dist]]="0000","0000",CONCATENATE(tbl_2020IDC[[#This Row],[Dist]]," - ",tbl_2020IDC[[#This Row],[Name]])))</f>
        <v>6460 - Tri-Center</v>
      </c>
      <c r="D290" s="139">
        <v>1.7</v>
      </c>
      <c r="E290" s="139">
        <v>12.6</v>
      </c>
      <c r="F290" s="140"/>
      <c r="G290" s="140"/>
      <c r="H290" s="140"/>
      <c r="I290" s="140"/>
      <c r="J290" s="140"/>
      <c r="K290" s="140"/>
      <c r="L290" s="140"/>
      <c r="M290" s="140"/>
      <c r="N290" s="140"/>
      <c r="O290" s="140"/>
    </row>
    <row r="291" spans="1:15" s="141" customFormat="1" ht="14.4" x14ac:dyDescent="0.3">
      <c r="A291" s="138" t="s">
        <v>362</v>
      </c>
      <c r="B291" s="138" t="s">
        <v>749</v>
      </c>
      <c r="C291" s="138" t="str">
        <f>IF(tbl_2020IDC[[#This Row],[Dist]]="","",IF(tbl_2020IDC[[#This Row],[Dist]]="0000","0000",CONCATENATE(tbl_2020IDC[[#This Row],[Dist]]," - ",tbl_2020IDC[[#This Row],[Name]])))</f>
        <v>6462 - Tri-County</v>
      </c>
      <c r="D291" s="139">
        <v>0.74</v>
      </c>
      <c r="E291" s="139">
        <v>9.81</v>
      </c>
      <c r="F291" s="140"/>
      <c r="G291" s="140"/>
      <c r="H291" s="140"/>
      <c r="I291" s="140"/>
      <c r="J291" s="140"/>
      <c r="K291" s="140"/>
      <c r="L291" s="140"/>
      <c r="M291" s="140"/>
      <c r="N291" s="140"/>
      <c r="O291" s="140"/>
    </row>
    <row r="292" spans="1:15" s="141" customFormat="1" ht="14.4" x14ac:dyDescent="0.3">
      <c r="A292" s="138" t="s">
        <v>363</v>
      </c>
      <c r="B292" s="138" t="s">
        <v>750</v>
      </c>
      <c r="C292" s="138" t="str">
        <f>IF(tbl_2020IDC[[#This Row],[Dist]]="","",IF(tbl_2020IDC[[#This Row],[Dist]]="0000","0000",CONCATENATE(tbl_2020IDC[[#This Row],[Dist]]," - ",tbl_2020IDC[[#This Row],[Name]])))</f>
        <v>6471 - Tripoli</v>
      </c>
      <c r="D292" s="139">
        <v>1.44</v>
      </c>
      <c r="E292" s="139">
        <v>10.98</v>
      </c>
      <c r="F292" s="140"/>
      <c r="G292" s="140"/>
      <c r="H292" s="140"/>
      <c r="I292" s="140"/>
      <c r="J292" s="140"/>
      <c r="K292" s="140"/>
      <c r="L292" s="140"/>
      <c r="M292" s="140"/>
      <c r="N292" s="140"/>
      <c r="O292" s="140"/>
    </row>
    <row r="293" spans="1:15" s="141" customFormat="1" ht="14.4" x14ac:dyDescent="0.3">
      <c r="A293" s="138" t="s">
        <v>364</v>
      </c>
      <c r="B293" s="138" t="s">
        <v>751</v>
      </c>
      <c r="C293" s="138" t="str">
        <f>IF(tbl_2020IDC[[#This Row],[Dist]]="","",IF(tbl_2020IDC[[#This Row],[Dist]]="0000","0000",CONCATENATE(tbl_2020IDC[[#This Row],[Dist]]," - ",tbl_2020IDC[[#This Row],[Name]])))</f>
        <v>6509 - Turkey Valley</v>
      </c>
      <c r="D293" s="139">
        <v>1.83</v>
      </c>
      <c r="E293" s="139">
        <v>9.0500000000000007</v>
      </c>
      <c r="F293" s="140"/>
      <c r="G293" s="140"/>
      <c r="H293" s="140"/>
      <c r="I293" s="140"/>
      <c r="J293" s="140"/>
      <c r="K293" s="140"/>
      <c r="L293" s="140"/>
      <c r="M293" s="140"/>
      <c r="N293" s="140"/>
      <c r="O293" s="140"/>
    </row>
    <row r="294" spans="1:15" s="141" customFormat="1" ht="14.4" x14ac:dyDescent="0.3">
      <c r="A294" s="138" t="s">
        <v>365</v>
      </c>
      <c r="B294" s="138" t="s">
        <v>752</v>
      </c>
      <c r="C294" s="138" t="str">
        <f>IF(tbl_2020IDC[[#This Row],[Dist]]="","",IF(tbl_2020IDC[[#This Row],[Dist]]="0000","0000",CONCATENATE(tbl_2020IDC[[#This Row],[Dist]]," - ",tbl_2020IDC[[#This Row],[Name]])))</f>
        <v>6512 - Twin Cedars</v>
      </c>
      <c r="D294" s="139">
        <v>0.43</v>
      </c>
      <c r="E294" s="139">
        <v>8.81</v>
      </c>
      <c r="F294" s="140"/>
      <c r="G294" s="140"/>
      <c r="H294" s="140"/>
      <c r="I294" s="140"/>
      <c r="J294" s="140"/>
      <c r="K294" s="140"/>
      <c r="L294" s="140"/>
      <c r="M294" s="140"/>
      <c r="N294" s="140"/>
      <c r="O294" s="140"/>
    </row>
    <row r="295" spans="1:15" s="141" customFormat="1" ht="14.4" x14ac:dyDescent="0.3">
      <c r="A295" s="138" t="s">
        <v>366</v>
      </c>
      <c r="B295" s="138" t="s">
        <v>753</v>
      </c>
      <c r="C295" s="138" t="str">
        <f>IF(tbl_2020IDC[[#This Row],[Dist]]="","",IF(tbl_2020IDC[[#This Row],[Dist]]="0000","0000",CONCATENATE(tbl_2020IDC[[#This Row],[Dist]]," - ",tbl_2020IDC[[#This Row],[Name]])))</f>
        <v>6516 - Twin Rivers</v>
      </c>
      <c r="D295" s="139">
        <v>2.93</v>
      </c>
      <c r="E295" s="139">
        <v>10.34</v>
      </c>
      <c r="F295" s="140"/>
      <c r="G295" s="140"/>
      <c r="H295" s="140"/>
      <c r="I295" s="140"/>
      <c r="J295" s="140"/>
      <c r="K295" s="140"/>
      <c r="L295" s="140"/>
      <c r="M295" s="140"/>
      <c r="N295" s="140"/>
      <c r="O295" s="140"/>
    </row>
    <row r="296" spans="1:15" s="141" customFormat="1" ht="14.4" x14ac:dyDescent="0.3">
      <c r="A296" s="138" t="s">
        <v>367</v>
      </c>
      <c r="B296" s="138" t="s">
        <v>754</v>
      </c>
      <c r="C296" s="138" t="str">
        <f>IF(tbl_2020IDC[[#This Row],[Dist]]="","",IF(tbl_2020IDC[[#This Row],[Dist]]="0000","0000",CONCATENATE(tbl_2020IDC[[#This Row],[Dist]]," - ",tbl_2020IDC[[#This Row],[Name]])))</f>
        <v>6534 - Underwood</v>
      </c>
      <c r="D296" s="139">
        <v>2.99</v>
      </c>
      <c r="E296" s="139">
        <v>15.51</v>
      </c>
      <c r="F296" s="140"/>
      <c r="G296" s="140"/>
      <c r="H296" s="140"/>
      <c r="I296" s="140"/>
      <c r="J296" s="140"/>
      <c r="K296" s="140"/>
      <c r="L296" s="140"/>
      <c r="M296" s="140"/>
      <c r="N296" s="140"/>
      <c r="O296" s="140"/>
    </row>
    <row r="297" spans="1:15" s="141" customFormat="1" ht="14.4" x14ac:dyDescent="0.3">
      <c r="A297" s="138" t="s">
        <v>368</v>
      </c>
      <c r="B297" s="138" t="s">
        <v>755</v>
      </c>
      <c r="C297" s="138" t="str">
        <f>IF(tbl_2020IDC[[#This Row],[Dist]]="","",IF(tbl_2020IDC[[#This Row],[Dist]]="0000","0000",CONCATENATE(tbl_2020IDC[[#This Row],[Dist]]," - ",tbl_2020IDC[[#This Row],[Name]])))</f>
        <v>6536 - Union</v>
      </c>
      <c r="D297" s="139">
        <v>1.73</v>
      </c>
      <c r="E297" s="139">
        <v>10.76</v>
      </c>
      <c r="F297" s="140"/>
      <c r="G297" s="140"/>
      <c r="H297" s="140"/>
      <c r="I297" s="140"/>
      <c r="J297" s="140"/>
      <c r="K297" s="140"/>
      <c r="L297" s="140"/>
      <c r="M297" s="140"/>
      <c r="N297" s="140"/>
      <c r="O297" s="140"/>
    </row>
    <row r="298" spans="1:15" s="141" customFormat="1" ht="14.4" x14ac:dyDescent="0.3">
      <c r="A298" s="138" t="s">
        <v>369</v>
      </c>
      <c r="B298" s="138" t="s">
        <v>756</v>
      </c>
      <c r="C298" s="138" t="str">
        <f>IF(tbl_2020IDC[[#This Row],[Dist]]="","",IF(tbl_2020IDC[[#This Row],[Dist]]="0000","0000",CONCATENATE(tbl_2020IDC[[#This Row],[Dist]]," - ",tbl_2020IDC[[#This Row],[Name]])))</f>
        <v>6561 - United</v>
      </c>
      <c r="D298" s="139">
        <v>3.36</v>
      </c>
      <c r="E298" s="139">
        <v>9.23</v>
      </c>
      <c r="F298" s="140"/>
      <c r="G298" s="140"/>
      <c r="H298" s="140"/>
      <c r="I298" s="140"/>
      <c r="J298" s="140"/>
      <c r="K298" s="140"/>
      <c r="L298" s="140"/>
      <c r="M298" s="140"/>
      <c r="N298" s="140"/>
      <c r="O298" s="140"/>
    </row>
    <row r="299" spans="1:15" s="141" customFormat="1" ht="14.4" x14ac:dyDescent="0.3">
      <c r="A299" s="138" t="s">
        <v>370</v>
      </c>
      <c r="B299" s="138" t="s">
        <v>757</v>
      </c>
      <c r="C299" s="138" t="str">
        <f>IF(tbl_2020IDC[[#This Row],[Dist]]="","",IF(tbl_2020IDC[[#This Row],[Dist]]="0000","0000",CONCATENATE(tbl_2020IDC[[#This Row],[Dist]]," - ",tbl_2020IDC[[#This Row],[Name]])))</f>
        <v>6579 - Urbandale</v>
      </c>
      <c r="D299" s="139">
        <v>3.36</v>
      </c>
      <c r="E299" s="139">
        <v>14.47</v>
      </c>
      <c r="F299" s="140"/>
      <c r="G299" s="140"/>
      <c r="H299" s="140"/>
      <c r="I299" s="140"/>
      <c r="J299" s="140"/>
      <c r="K299" s="140"/>
      <c r="L299" s="140"/>
      <c r="M299" s="140"/>
      <c r="N299" s="140"/>
      <c r="O299" s="140"/>
    </row>
    <row r="300" spans="1:15" s="141" customFormat="1" ht="14.4" x14ac:dyDescent="0.3">
      <c r="A300" s="138" t="s">
        <v>371</v>
      </c>
      <c r="B300" s="138" t="s">
        <v>758</v>
      </c>
      <c r="C300" s="138" t="str">
        <f>IF(tbl_2020IDC[[#This Row],[Dist]]="","",IF(tbl_2020IDC[[#This Row],[Dist]]="0000","0000",CONCATENATE(tbl_2020IDC[[#This Row],[Dist]]," - ",tbl_2020IDC[[#This Row],[Name]])))</f>
        <v>6592 - Van Buren County</v>
      </c>
      <c r="D300" s="139">
        <v>1.84</v>
      </c>
      <c r="E300" s="139">
        <v>9.86</v>
      </c>
      <c r="F300" s="140"/>
      <c r="G300" s="140"/>
      <c r="H300" s="140"/>
      <c r="I300" s="140"/>
      <c r="J300" s="140"/>
      <c r="K300" s="140"/>
      <c r="L300" s="140"/>
      <c r="M300" s="140"/>
      <c r="N300" s="140"/>
      <c r="O300" s="140"/>
    </row>
    <row r="301" spans="1:15" s="141" customFormat="1" ht="14.4" x14ac:dyDescent="0.3">
      <c r="A301" s="138" t="s">
        <v>372</v>
      </c>
      <c r="B301" s="138" t="s">
        <v>759</v>
      </c>
      <c r="C301" s="138" t="str">
        <f>IF(tbl_2020IDC[[#This Row],[Dist]]="","",IF(tbl_2020IDC[[#This Row],[Dist]]="0000","0000",CONCATENATE(tbl_2020IDC[[#This Row],[Dist]]," - ",tbl_2020IDC[[#This Row],[Name]])))</f>
        <v>6615 - Van Meter</v>
      </c>
      <c r="D301" s="139">
        <v>1.86</v>
      </c>
      <c r="E301" s="139">
        <v>13.63</v>
      </c>
      <c r="F301" s="140"/>
      <c r="G301" s="140"/>
      <c r="H301" s="140"/>
      <c r="I301" s="140"/>
      <c r="J301" s="140"/>
      <c r="K301" s="140"/>
      <c r="L301" s="140"/>
      <c r="M301" s="140"/>
      <c r="N301" s="140"/>
      <c r="O301" s="140"/>
    </row>
    <row r="302" spans="1:15" s="141" customFormat="1" ht="14.4" x14ac:dyDescent="0.3">
      <c r="A302" s="138" t="s">
        <v>373</v>
      </c>
      <c r="B302" s="138" t="s">
        <v>760</v>
      </c>
      <c r="C302" s="138" t="str">
        <f>IF(tbl_2020IDC[[#This Row],[Dist]]="","",IF(tbl_2020IDC[[#This Row],[Dist]]="0000","0000",CONCATENATE(tbl_2020IDC[[#This Row],[Dist]]," - ",tbl_2020IDC[[#This Row],[Name]])))</f>
        <v>6651 - Villisca</v>
      </c>
      <c r="D302" s="139">
        <v>2.0499999999999998</v>
      </c>
      <c r="E302" s="139">
        <v>11.84</v>
      </c>
      <c r="F302" s="140"/>
      <c r="G302" s="140"/>
      <c r="H302" s="140"/>
      <c r="I302" s="140"/>
      <c r="J302" s="140"/>
      <c r="K302" s="140"/>
      <c r="L302" s="140"/>
      <c r="M302" s="140"/>
      <c r="N302" s="140"/>
      <c r="O302" s="140"/>
    </row>
    <row r="303" spans="1:15" s="141" customFormat="1" ht="14.4" x14ac:dyDescent="0.3">
      <c r="A303" s="138" t="s">
        <v>374</v>
      </c>
      <c r="B303" s="138" t="s">
        <v>761</v>
      </c>
      <c r="C303" s="138" t="str">
        <f>IF(tbl_2020IDC[[#This Row],[Dist]]="","",IF(tbl_2020IDC[[#This Row],[Dist]]="0000","0000",CONCATENATE(tbl_2020IDC[[#This Row],[Dist]]," - ",tbl_2020IDC[[#This Row],[Name]])))</f>
        <v>6660 - Vinton-Shellsburg</v>
      </c>
      <c r="D303" s="139">
        <v>1.44</v>
      </c>
      <c r="E303" s="139">
        <v>9.4499999999999993</v>
      </c>
      <c r="F303" s="140"/>
      <c r="G303" s="140"/>
      <c r="H303" s="140"/>
      <c r="I303" s="140"/>
      <c r="J303" s="140"/>
      <c r="K303" s="140"/>
      <c r="L303" s="140"/>
      <c r="M303" s="140"/>
      <c r="N303" s="140"/>
      <c r="O303" s="140"/>
    </row>
    <row r="304" spans="1:15" s="141" customFormat="1" ht="14.4" x14ac:dyDescent="0.3">
      <c r="A304" s="138" t="s">
        <v>375</v>
      </c>
      <c r="B304" s="138" t="s">
        <v>762</v>
      </c>
      <c r="C304" s="138" t="str">
        <f>IF(tbl_2020IDC[[#This Row],[Dist]]="","",IF(tbl_2020IDC[[#This Row],[Dist]]="0000","0000",CONCATENATE(tbl_2020IDC[[#This Row],[Dist]]," - ",tbl_2020IDC[[#This Row],[Name]])))</f>
        <v>6700 - Waco</v>
      </c>
      <c r="D304" s="139">
        <v>2.36</v>
      </c>
      <c r="E304" s="139">
        <v>10.4</v>
      </c>
      <c r="F304" s="140"/>
      <c r="G304" s="140"/>
      <c r="H304" s="140"/>
      <c r="I304" s="140"/>
      <c r="J304" s="140"/>
      <c r="K304" s="140"/>
      <c r="L304" s="140"/>
      <c r="M304" s="140"/>
      <c r="N304" s="140"/>
      <c r="O304" s="140"/>
    </row>
    <row r="305" spans="1:15" s="141" customFormat="1" ht="14.4" x14ac:dyDescent="0.3">
      <c r="A305" s="138" t="s">
        <v>376</v>
      </c>
      <c r="B305" s="138" t="s">
        <v>763</v>
      </c>
      <c r="C305" s="138" t="str">
        <f>IF(tbl_2020IDC[[#This Row],[Dist]]="","",IF(tbl_2020IDC[[#This Row],[Dist]]="0000","0000",CONCATENATE(tbl_2020IDC[[#This Row],[Dist]]," - ",tbl_2020IDC[[#This Row],[Name]])))</f>
        <v>6741 - East Sac County</v>
      </c>
      <c r="D305" s="139">
        <v>1.24</v>
      </c>
      <c r="E305" s="139">
        <v>11.07</v>
      </c>
      <c r="F305" s="140"/>
      <c r="G305" s="140"/>
      <c r="H305" s="140"/>
      <c r="I305" s="140"/>
      <c r="J305" s="140"/>
      <c r="K305" s="140"/>
      <c r="L305" s="140"/>
      <c r="M305" s="140"/>
      <c r="N305" s="140"/>
      <c r="O305" s="140"/>
    </row>
    <row r="306" spans="1:15" s="141" customFormat="1" ht="14.4" x14ac:dyDescent="0.3">
      <c r="A306" s="138" t="s">
        <v>377</v>
      </c>
      <c r="B306" s="138" t="s">
        <v>764</v>
      </c>
      <c r="C306" s="138" t="str">
        <f>IF(tbl_2020IDC[[#This Row],[Dist]]="","",IF(tbl_2020IDC[[#This Row],[Dist]]="0000","0000",CONCATENATE(tbl_2020IDC[[#This Row],[Dist]]," - ",tbl_2020IDC[[#This Row],[Name]])))</f>
        <v>6759 - Wapello</v>
      </c>
      <c r="D306" s="139">
        <v>1.76</v>
      </c>
      <c r="E306" s="139">
        <v>9.26</v>
      </c>
      <c r="F306" s="140"/>
      <c r="G306" s="140"/>
      <c r="H306" s="140"/>
      <c r="I306" s="140"/>
      <c r="J306" s="140"/>
      <c r="K306" s="140"/>
      <c r="L306" s="140"/>
      <c r="M306" s="140"/>
      <c r="N306" s="140"/>
      <c r="O306" s="140"/>
    </row>
    <row r="307" spans="1:15" s="141" customFormat="1" ht="14.4" x14ac:dyDescent="0.3">
      <c r="A307" s="138" t="s">
        <v>378</v>
      </c>
      <c r="B307" s="138" t="s">
        <v>765</v>
      </c>
      <c r="C307" s="138" t="str">
        <f>IF(tbl_2020IDC[[#This Row],[Dist]]="","",IF(tbl_2020IDC[[#This Row],[Dist]]="0000","0000",CONCATENATE(tbl_2020IDC[[#This Row],[Dist]]," - ",tbl_2020IDC[[#This Row],[Name]])))</f>
        <v>6762 - Wapsie Valley</v>
      </c>
      <c r="D307" s="139">
        <v>1.47</v>
      </c>
      <c r="E307" s="139">
        <v>11.21</v>
      </c>
      <c r="F307" s="140"/>
      <c r="G307" s="140"/>
      <c r="H307" s="140"/>
      <c r="I307" s="140"/>
      <c r="J307" s="140"/>
      <c r="K307" s="140"/>
      <c r="L307" s="140"/>
      <c r="M307" s="140"/>
      <c r="N307" s="140"/>
      <c r="O307" s="140"/>
    </row>
    <row r="308" spans="1:15" s="141" customFormat="1" ht="14.4" x14ac:dyDescent="0.3">
      <c r="A308" s="138" t="s">
        <v>379</v>
      </c>
      <c r="B308" s="138" t="s">
        <v>766</v>
      </c>
      <c r="C308" s="138" t="str">
        <f>IF(tbl_2020IDC[[#This Row],[Dist]]="","",IF(tbl_2020IDC[[#This Row],[Dist]]="0000","0000",CONCATENATE(tbl_2020IDC[[#This Row],[Dist]]," - ",tbl_2020IDC[[#This Row],[Name]])))</f>
        <v>6768 - Washington</v>
      </c>
      <c r="D308" s="139">
        <v>2.94</v>
      </c>
      <c r="E308" s="139">
        <v>11.36</v>
      </c>
      <c r="F308" s="140"/>
      <c r="G308" s="140"/>
      <c r="H308" s="140"/>
      <c r="I308" s="140"/>
      <c r="J308" s="140"/>
      <c r="K308" s="140"/>
      <c r="L308" s="140"/>
      <c r="M308" s="140"/>
      <c r="N308" s="140"/>
      <c r="O308" s="140"/>
    </row>
    <row r="309" spans="1:15" s="141" customFormat="1" ht="14.4" x14ac:dyDescent="0.3">
      <c r="A309" s="138" t="s">
        <v>380</v>
      </c>
      <c r="B309" s="138" t="s">
        <v>767</v>
      </c>
      <c r="C309" s="138" t="str">
        <f>IF(tbl_2020IDC[[#This Row],[Dist]]="","",IF(tbl_2020IDC[[#This Row],[Dist]]="0000","0000",CONCATENATE(tbl_2020IDC[[#This Row],[Dist]]," - ",tbl_2020IDC[[#This Row],[Name]])))</f>
        <v>6795 - Waterloo</v>
      </c>
      <c r="D309" s="139">
        <v>2.77</v>
      </c>
      <c r="E309" s="139">
        <v>11.99</v>
      </c>
      <c r="F309" s="140"/>
      <c r="G309" s="140"/>
      <c r="H309" s="140"/>
      <c r="I309" s="140"/>
      <c r="J309" s="140"/>
      <c r="K309" s="140"/>
      <c r="L309" s="140"/>
      <c r="M309" s="140"/>
      <c r="N309" s="140"/>
      <c r="O309" s="140"/>
    </row>
    <row r="310" spans="1:15" s="141" customFormat="1" ht="14.4" x14ac:dyDescent="0.3">
      <c r="A310" s="138" t="s">
        <v>381</v>
      </c>
      <c r="B310" s="138" t="s">
        <v>768</v>
      </c>
      <c r="C310" s="138" t="str">
        <f>IF(tbl_2020IDC[[#This Row],[Dist]]="","",IF(tbl_2020IDC[[#This Row],[Dist]]="0000","0000",CONCATENATE(tbl_2020IDC[[#This Row],[Dist]]," - ",tbl_2020IDC[[#This Row],[Name]])))</f>
        <v>6822 - Waukee</v>
      </c>
      <c r="D310" s="139">
        <v>2.0499999999999998</v>
      </c>
      <c r="E310" s="139">
        <v>10.79</v>
      </c>
      <c r="F310" s="140"/>
      <c r="G310" s="140"/>
      <c r="H310" s="140"/>
      <c r="I310" s="140"/>
      <c r="J310" s="140"/>
      <c r="K310" s="140"/>
      <c r="L310" s="140"/>
      <c r="M310" s="140"/>
      <c r="N310" s="140"/>
      <c r="O310" s="140"/>
    </row>
    <row r="311" spans="1:15" s="141" customFormat="1" ht="14.4" x14ac:dyDescent="0.3">
      <c r="A311" s="138" t="s">
        <v>382</v>
      </c>
      <c r="B311" s="138" t="s">
        <v>769</v>
      </c>
      <c r="C311" s="138" t="str">
        <f>IF(tbl_2020IDC[[#This Row],[Dist]]="","",IF(tbl_2020IDC[[#This Row],[Dist]]="0000","0000",CONCATENATE(tbl_2020IDC[[#This Row],[Dist]]," - ",tbl_2020IDC[[#This Row],[Name]])))</f>
        <v>6840 - Waverly-Shell Rock</v>
      </c>
      <c r="D311" s="139">
        <v>1.82</v>
      </c>
      <c r="E311" s="139">
        <v>11.04</v>
      </c>
      <c r="F311" s="140"/>
      <c r="G311" s="140"/>
      <c r="H311" s="140"/>
      <c r="I311" s="140"/>
      <c r="J311" s="140"/>
      <c r="K311" s="140"/>
      <c r="L311" s="140"/>
      <c r="M311" s="140"/>
      <c r="N311" s="140"/>
      <c r="O311" s="140"/>
    </row>
    <row r="312" spans="1:15" s="141" customFormat="1" ht="14.4" x14ac:dyDescent="0.3">
      <c r="A312" s="138" t="s">
        <v>383</v>
      </c>
      <c r="B312" s="138" t="s">
        <v>770</v>
      </c>
      <c r="C312" s="138" t="str">
        <f>IF(tbl_2020IDC[[#This Row],[Dist]]="","",IF(tbl_2020IDC[[#This Row],[Dist]]="0000","0000",CONCATENATE(tbl_2020IDC[[#This Row],[Dist]]," - ",tbl_2020IDC[[#This Row],[Name]])))</f>
        <v>6854 - Wayne</v>
      </c>
      <c r="D312" s="139">
        <v>1.59</v>
      </c>
      <c r="E312" s="139">
        <v>10.7</v>
      </c>
      <c r="F312" s="140"/>
      <c r="G312" s="140"/>
      <c r="H312" s="140"/>
      <c r="I312" s="140"/>
      <c r="J312" s="140"/>
      <c r="K312" s="140"/>
      <c r="L312" s="140"/>
      <c r="M312" s="140"/>
      <c r="N312" s="140"/>
      <c r="O312" s="140"/>
    </row>
    <row r="313" spans="1:15" s="141" customFormat="1" ht="14.4" x14ac:dyDescent="0.3">
      <c r="A313" s="138" t="s">
        <v>384</v>
      </c>
      <c r="B313" s="138" t="s">
        <v>771</v>
      </c>
      <c r="C313" s="138" t="str">
        <f>IF(tbl_2020IDC[[#This Row],[Dist]]="","",IF(tbl_2020IDC[[#This Row],[Dist]]="0000","0000",CONCATENATE(tbl_2020IDC[[#This Row],[Dist]]," - ",tbl_2020IDC[[#This Row],[Name]])))</f>
        <v>6867 - Webster City</v>
      </c>
      <c r="D313" s="139">
        <v>1.36</v>
      </c>
      <c r="E313" s="139">
        <v>10.11</v>
      </c>
      <c r="F313" s="140"/>
      <c r="G313" s="140"/>
      <c r="H313" s="140"/>
      <c r="I313" s="140"/>
      <c r="J313" s="140"/>
      <c r="K313" s="140"/>
      <c r="L313" s="140"/>
      <c r="M313" s="140"/>
      <c r="N313" s="140"/>
      <c r="O313" s="140"/>
    </row>
    <row r="314" spans="1:15" s="141" customFormat="1" ht="14.4" x14ac:dyDescent="0.3">
      <c r="A314" s="138" t="s">
        <v>385</v>
      </c>
      <c r="B314" s="138" t="s">
        <v>772</v>
      </c>
      <c r="C314" s="138" t="str">
        <f>IF(tbl_2020IDC[[#This Row],[Dist]]="","",IF(tbl_2020IDC[[#This Row],[Dist]]="0000","0000",CONCATENATE(tbl_2020IDC[[#This Row],[Dist]]," - ",tbl_2020IDC[[#This Row],[Name]])))</f>
        <v>6921 - West Bend-Mallard</v>
      </c>
      <c r="D314" s="139">
        <v>2.99</v>
      </c>
      <c r="E314" s="139">
        <v>11.87</v>
      </c>
      <c r="F314" s="140"/>
      <c r="G314" s="140"/>
      <c r="H314" s="140"/>
      <c r="I314" s="140"/>
      <c r="J314" s="140"/>
      <c r="K314" s="140"/>
      <c r="L314" s="140"/>
      <c r="M314" s="140"/>
      <c r="N314" s="140"/>
      <c r="O314" s="140"/>
    </row>
    <row r="315" spans="1:15" s="141" customFormat="1" ht="14.4" x14ac:dyDescent="0.3">
      <c r="A315" s="138" t="s">
        <v>386</v>
      </c>
      <c r="B315" s="138" t="s">
        <v>773</v>
      </c>
      <c r="C315" s="138" t="str">
        <f>IF(tbl_2020IDC[[#This Row],[Dist]]="","",IF(tbl_2020IDC[[#This Row],[Dist]]="0000","0000",CONCATENATE(tbl_2020IDC[[#This Row],[Dist]]," - ",tbl_2020IDC[[#This Row],[Name]])))</f>
        <v>6930 - West Branch</v>
      </c>
      <c r="D315" s="139">
        <v>2.2400000000000002</v>
      </c>
      <c r="E315" s="139">
        <v>10.85</v>
      </c>
      <c r="F315" s="140"/>
      <c r="G315" s="140"/>
      <c r="H315" s="140"/>
      <c r="I315" s="140"/>
      <c r="J315" s="140"/>
      <c r="K315" s="140"/>
      <c r="L315" s="140"/>
      <c r="M315" s="140"/>
      <c r="N315" s="140"/>
      <c r="O315" s="140"/>
    </row>
    <row r="316" spans="1:15" s="141" customFormat="1" ht="14.4" x14ac:dyDescent="0.3">
      <c r="A316" s="138" t="s">
        <v>387</v>
      </c>
      <c r="B316" s="138" t="s">
        <v>774</v>
      </c>
      <c r="C316" s="138" t="str">
        <f>IF(tbl_2020IDC[[#This Row],[Dist]]="","",IF(tbl_2020IDC[[#This Row],[Dist]]="0000","0000",CONCATENATE(tbl_2020IDC[[#This Row],[Dist]]," - ",tbl_2020IDC[[#This Row],[Name]])))</f>
        <v>6937 - West Burlington Ind</v>
      </c>
      <c r="D316" s="139">
        <v>2.0299999999999998</v>
      </c>
      <c r="E316" s="139">
        <v>18.14</v>
      </c>
      <c r="F316" s="140"/>
      <c r="G316" s="140"/>
      <c r="H316" s="140"/>
      <c r="I316" s="140"/>
      <c r="J316" s="140"/>
      <c r="K316" s="140"/>
      <c r="L316" s="140"/>
      <c r="M316" s="140"/>
      <c r="N316" s="140"/>
      <c r="O316" s="140"/>
    </row>
    <row r="317" spans="1:15" s="141" customFormat="1" ht="14.4" x14ac:dyDescent="0.3">
      <c r="A317" s="138" t="s">
        <v>388</v>
      </c>
      <c r="B317" s="138" t="s">
        <v>775</v>
      </c>
      <c r="C317" s="138" t="str">
        <f>IF(tbl_2020IDC[[#This Row],[Dist]]="","",IF(tbl_2020IDC[[#This Row],[Dist]]="0000","0000",CONCATENATE(tbl_2020IDC[[#This Row],[Dist]]," - ",tbl_2020IDC[[#This Row],[Name]])))</f>
        <v>6943 - West Central</v>
      </c>
      <c r="D317" s="139">
        <v>3.92</v>
      </c>
      <c r="E317" s="139">
        <v>13</v>
      </c>
      <c r="F317" s="140"/>
      <c r="G317" s="140"/>
      <c r="H317" s="140"/>
      <c r="I317" s="140"/>
      <c r="J317" s="140"/>
      <c r="K317" s="140"/>
      <c r="L317" s="140"/>
      <c r="M317" s="140"/>
      <c r="N317" s="140"/>
      <c r="O317" s="140"/>
    </row>
    <row r="318" spans="1:15" s="141" customFormat="1" ht="14.4" x14ac:dyDescent="0.3">
      <c r="A318" s="138" t="s">
        <v>389</v>
      </c>
      <c r="B318" s="138" t="s">
        <v>776</v>
      </c>
      <c r="C318" s="138" t="str">
        <f>IF(tbl_2020IDC[[#This Row],[Dist]]="","",IF(tbl_2020IDC[[#This Row],[Dist]]="0000","0000",CONCATENATE(tbl_2020IDC[[#This Row],[Dist]]," - ",tbl_2020IDC[[#This Row],[Name]])))</f>
        <v>6950 - West Delaware County</v>
      </c>
      <c r="D318" s="139">
        <v>1.85</v>
      </c>
      <c r="E318" s="139">
        <v>11.28</v>
      </c>
      <c r="F318" s="140"/>
      <c r="G318" s="140"/>
      <c r="H318" s="140"/>
      <c r="I318" s="140"/>
      <c r="J318" s="140"/>
      <c r="K318" s="140"/>
      <c r="L318" s="140"/>
      <c r="M318" s="140"/>
      <c r="N318" s="140"/>
      <c r="O318" s="140"/>
    </row>
    <row r="319" spans="1:15" s="141" customFormat="1" ht="14.4" x14ac:dyDescent="0.3">
      <c r="A319" s="138" t="s">
        <v>390</v>
      </c>
      <c r="B319" s="138" t="s">
        <v>777</v>
      </c>
      <c r="C319" s="138" t="str">
        <f>IF(tbl_2020IDC[[#This Row],[Dist]]="","",IF(tbl_2020IDC[[#This Row],[Dist]]="0000","0000",CONCATENATE(tbl_2020IDC[[#This Row],[Dist]]," - ",tbl_2020IDC[[#This Row],[Name]])))</f>
        <v>6957 - West Des Moines</v>
      </c>
      <c r="D319" s="139">
        <v>2.69</v>
      </c>
      <c r="E319" s="139">
        <v>11.28</v>
      </c>
      <c r="F319" s="140"/>
      <c r="G319" s="140"/>
      <c r="H319" s="140"/>
      <c r="I319" s="140"/>
      <c r="J319" s="140"/>
      <c r="K319" s="140"/>
      <c r="L319" s="140"/>
      <c r="M319" s="140"/>
      <c r="N319" s="140"/>
      <c r="O319" s="140"/>
    </row>
    <row r="320" spans="1:15" s="141" customFormat="1" ht="14.4" x14ac:dyDescent="0.3">
      <c r="A320" s="138" t="s">
        <v>391</v>
      </c>
      <c r="B320" s="138" t="s">
        <v>778</v>
      </c>
      <c r="C320" s="138" t="str">
        <f>IF(tbl_2020IDC[[#This Row],[Dist]]="","",IF(tbl_2020IDC[[#This Row],[Dist]]="0000","0000",CONCATENATE(tbl_2020IDC[[#This Row],[Dist]]," - ",tbl_2020IDC[[#This Row],[Name]])))</f>
        <v>6961 - Western Dubuque</v>
      </c>
      <c r="D320" s="139">
        <v>2.48</v>
      </c>
      <c r="E320" s="139">
        <v>10.8</v>
      </c>
      <c r="F320" s="140"/>
      <c r="G320" s="140"/>
      <c r="H320" s="140"/>
      <c r="I320" s="140"/>
      <c r="J320" s="140"/>
      <c r="K320" s="140"/>
      <c r="L320" s="140"/>
      <c r="M320" s="140"/>
      <c r="N320" s="140"/>
      <c r="O320" s="140"/>
    </row>
    <row r="321" spans="1:15" s="141" customFormat="1" ht="14.4" x14ac:dyDescent="0.3">
      <c r="A321" s="138" t="s">
        <v>392</v>
      </c>
      <c r="B321" s="138" t="s">
        <v>779</v>
      </c>
      <c r="C321" s="138" t="str">
        <f>IF(tbl_2020IDC[[#This Row],[Dist]]="","",IF(tbl_2020IDC[[#This Row],[Dist]]="0000","0000",CONCATENATE(tbl_2020IDC[[#This Row],[Dist]]," - ",tbl_2020IDC[[#This Row],[Name]])))</f>
        <v>6969 - West Harrison</v>
      </c>
      <c r="D321" s="139">
        <v>2.3199999999999998</v>
      </c>
      <c r="E321" s="139">
        <v>14.3</v>
      </c>
      <c r="F321" s="140"/>
      <c r="G321" s="140"/>
      <c r="H321" s="140"/>
      <c r="I321" s="140"/>
      <c r="J321" s="140"/>
      <c r="K321" s="140"/>
      <c r="L321" s="140"/>
      <c r="M321" s="140"/>
      <c r="N321" s="140"/>
      <c r="O321" s="140"/>
    </row>
    <row r="322" spans="1:15" s="141" customFormat="1" ht="14.4" x14ac:dyDescent="0.3">
      <c r="A322" s="138" t="s">
        <v>393</v>
      </c>
      <c r="B322" s="138" t="s">
        <v>780</v>
      </c>
      <c r="C322" s="138" t="str">
        <f>IF(tbl_2020IDC[[#This Row],[Dist]]="","",IF(tbl_2020IDC[[#This Row],[Dist]]="0000","0000",CONCATENATE(tbl_2020IDC[[#This Row],[Dist]]," - ",tbl_2020IDC[[#This Row],[Name]])))</f>
        <v>6975 - West Liberty</v>
      </c>
      <c r="D322" s="139">
        <v>1.1000000000000001</v>
      </c>
      <c r="E322" s="139">
        <v>8.35</v>
      </c>
      <c r="F322" s="140"/>
      <c r="G322" s="140"/>
      <c r="H322" s="140"/>
      <c r="I322" s="140"/>
      <c r="J322" s="140"/>
      <c r="K322" s="140"/>
      <c r="L322" s="140"/>
      <c r="M322" s="140"/>
      <c r="N322" s="140"/>
      <c r="O322" s="140"/>
    </row>
    <row r="323" spans="1:15" s="141" customFormat="1" ht="14.4" x14ac:dyDescent="0.3">
      <c r="A323" s="138" t="s">
        <v>394</v>
      </c>
      <c r="B323" s="138" t="s">
        <v>781</v>
      </c>
      <c r="C323" s="138" t="str">
        <f>IF(tbl_2020IDC[[#This Row],[Dist]]="","",IF(tbl_2020IDC[[#This Row],[Dist]]="0000","0000",CONCATENATE(tbl_2020IDC[[#This Row],[Dist]]," - ",tbl_2020IDC[[#This Row],[Name]])))</f>
        <v>6983 - West Lyon</v>
      </c>
      <c r="D323" s="139">
        <v>1.63</v>
      </c>
      <c r="E323" s="139">
        <v>9.11</v>
      </c>
      <c r="F323" s="140"/>
      <c r="G323" s="140"/>
      <c r="H323" s="140"/>
      <c r="I323" s="140"/>
      <c r="J323" s="140"/>
      <c r="K323" s="140"/>
      <c r="L323" s="140"/>
      <c r="M323" s="140"/>
      <c r="N323" s="140"/>
      <c r="O323" s="140"/>
    </row>
    <row r="324" spans="1:15" s="141" customFormat="1" ht="14.4" x14ac:dyDescent="0.3">
      <c r="A324" s="138" t="s">
        <v>395</v>
      </c>
      <c r="B324" s="138" t="s">
        <v>782</v>
      </c>
      <c r="C324" s="138" t="str">
        <f>IF(tbl_2020IDC[[#This Row],[Dist]]="","",IF(tbl_2020IDC[[#This Row],[Dist]]="0000","0000",CONCATENATE(tbl_2020IDC[[#This Row],[Dist]]," - ",tbl_2020IDC[[#This Row],[Name]])))</f>
        <v>6985 - West Marshall</v>
      </c>
      <c r="D324" s="139">
        <v>2.44</v>
      </c>
      <c r="E324" s="139">
        <v>12.98</v>
      </c>
      <c r="F324" s="140"/>
      <c r="G324" s="140"/>
      <c r="H324" s="140"/>
      <c r="I324" s="140"/>
      <c r="J324" s="140"/>
      <c r="K324" s="140"/>
      <c r="L324" s="140"/>
      <c r="M324" s="140"/>
      <c r="N324" s="140"/>
      <c r="O324" s="140"/>
    </row>
    <row r="325" spans="1:15" s="141" customFormat="1" ht="14.4" x14ac:dyDescent="0.3">
      <c r="A325" s="138" t="s">
        <v>396</v>
      </c>
      <c r="B325" s="138" t="s">
        <v>783</v>
      </c>
      <c r="C325" s="138" t="str">
        <f>IF(tbl_2020IDC[[#This Row],[Dist]]="","",IF(tbl_2020IDC[[#This Row],[Dist]]="0000","0000",CONCATENATE(tbl_2020IDC[[#This Row],[Dist]]," - ",tbl_2020IDC[[#This Row],[Name]])))</f>
        <v>6987 - West Monona</v>
      </c>
      <c r="D325" s="139">
        <v>1.6</v>
      </c>
      <c r="E325" s="139">
        <v>11.27</v>
      </c>
      <c r="F325" s="140"/>
      <c r="G325" s="140"/>
      <c r="H325" s="140"/>
      <c r="I325" s="140"/>
      <c r="J325" s="140"/>
      <c r="K325" s="140"/>
      <c r="L325" s="140"/>
      <c r="M325" s="140"/>
      <c r="N325" s="140"/>
      <c r="O325" s="140"/>
    </row>
    <row r="326" spans="1:15" s="141" customFormat="1" ht="14.4" x14ac:dyDescent="0.3">
      <c r="A326" s="138" t="s">
        <v>397</v>
      </c>
      <c r="B326" s="138" t="s">
        <v>784</v>
      </c>
      <c r="C326" s="138" t="str">
        <f>IF(tbl_2020IDC[[#This Row],[Dist]]="","",IF(tbl_2020IDC[[#This Row],[Dist]]="0000","0000",CONCATENATE(tbl_2020IDC[[#This Row],[Dist]]," - ",tbl_2020IDC[[#This Row],[Name]])))</f>
        <v>6990 - West Sioux</v>
      </c>
      <c r="D326" s="139">
        <v>1.64</v>
      </c>
      <c r="E326" s="139">
        <v>7.74</v>
      </c>
      <c r="F326" s="140"/>
      <c r="G326" s="140"/>
      <c r="H326" s="140"/>
      <c r="I326" s="140"/>
      <c r="J326" s="140"/>
      <c r="K326" s="140"/>
      <c r="L326" s="140"/>
      <c r="M326" s="140"/>
      <c r="N326" s="140"/>
      <c r="O326" s="140"/>
    </row>
    <row r="327" spans="1:15" s="141" customFormat="1" ht="14.4" x14ac:dyDescent="0.3">
      <c r="A327" s="138" t="s">
        <v>398</v>
      </c>
      <c r="B327" s="138" t="s">
        <v>785</v>
      </c>
      <c r="C327" s="138" t="str">
        <f>IF(tbl_2020IDC[[#This Row],[Dist]]="","",IF(tbl_2020IDC[[#This Row],[Dist]]="0000","0000",CONCATENATE(tbl_2020IDC[[#This Row],[Dist]]," - ",tbl_2020IDC[[#This Row],[Name]])))</f>
        <v>6992 - Westwood</v>
      </c>
      <c r="D327" s="139">
        <v>1.77</v>
      </c>
      <c r="E327" s="139">
        <v>10.08</v>
      </c>
      <c r="F327" s="140"/>
      <c r="G327" s="140"/>
      <c r="H327" s="140"/>
      <c r="I327" s="140"/>
      <c r="J327" s="140"/>
      <c r="K327" s="140"/>
      <c r="L327" s="140"/>
      <c r="M327" s="140"/>
      <c r="N327" s="140"/>
      <c r="O327" s="140"/>
    </row>
    <row r="328" spans="1:15" s="141" customFormat="1" ht="14.4" x14ac:dyDescent="0.3">
      <c r="A328" s="138" t="s">
        <v>399</v>
      </c>
      <c r="B328" s="138" t="s">
        <v>786</v>
      </c>
      <c r="C328" s="138" t="str">
        <f>IF(tbl_2020IDC[[#This Row],[Dist]]="","",IF(tbl_2020IDC[[#This Row],[Dist]]="0000","0000",CONCATENATE(tbl_2020IDC[[#This Row],[Dist]]," - ",tbl_2020IDC[[#This Row],[Name]])))</f>
        <v>7002 - Whiting</v>
      </c>
      <c r="D328" s="139">
        <v>3.6</v>
      </c>
      <c r="E328" s="139">
        <v>13.06</v>
      </c>
      <c r="F328" s="140"/>
      <c r="G328" s="140"/>
      <c r="H328" s="140"/>
      <c r="I328" s="140"/>
      <c r="J328" s="140"/>
      <c r="K328" s="140"/>
      <c r="L328" s="140"/>
      <c r="M328" s="140"/>
      <c r="N328" s="140"/>
      <c r="O328" s="140"/>
    </row>
    <row r="329" spans="1:15" s="141" customFormat="1" ht="14.4" x14ac:dyDescent="0.3">
      <c r="A329" s="138" t="s">
        <v>400</v>
      </c>
      <c r="B329" s="138" t="s">
        <v>787</v>
      </c>
      <c r="C329" s="138" t="str">
        <f>IF(tbl_2020IDC[[#This Row],[Dist]]="","",IF(tbl_2020IDC[[#This Row],[Dist]]="0000","0000",CONCATENATE(tbl_2020IDC[[#This Row],[Dist]]," - ",tbl_2020IDC[[#This Row],[Name]])))</f>
        <v>7029 - Williamsburg</v>
      </c>
      <c r="D329" s="139">
        <v>3.21</v>
      </c>
      <c r="E329" s="139">
        <v>12.82</v>
      </c>
      <c r="F329" s="140"/>
      <c r="G329" s="140"/>
      <c r="H329" s="140"/>
      <c r="I329" s="140"/>
      <c r="J329" s="140"/>
      <c r="K329" s="140"/>
      <c r="L329" s="140"/>
      <c r="M329" s="140"/>
      <c r="N329" s="140"/>
      <c r="O329" s="140"/>
    </row>
    <row r="330" spans="1:15" s="141" customFormat="1" ht="14.4" x14ac:dyDescent="0.3">
      <c r="A330" s="138" t="s">
        <v>401</v>
      </c>
      <c r="B330" s="138" t="s">
        <v>788</v>
      </c>
      <c r="C330" s="138" t="str">
        <f>IF(tbl_2020IDC[[#This Row],[Dist]]="","",IF(tbl_2020IDC[[#This Row],[Dist]]="0000","0000",CONCATENATE(tbl_2020IDC[[#This Row],[Dist]]," - ",tbl_2020IDC[[#This Row],[Name]])))</f>
        <v>7038 - Wilton</v>
      </c>
      <c r="D330" s="139">
        <v>4.13</v>
      </c>
      <c r="E330" s="139">
        <v>13.95</v>
      </c>
      <c r="F330" s="140"/>
      <c r="G330" s="140"/>
      <c r="H330" s="140"/>
      <c r="I330" s="140"/>
      <c r="J330" s="140"/>
      <c r="K330" s="140"/>
      <c r="L330" s="140"/>
      <c r="M330" s="140"/>
      <c r="N330" s="140"/>
      <c r="O330" s="140"/>
    </row>
    <row r="331" spans="1:15" s="141" customFormat="1" ht="14.4" x14ac:dyDescent="0.3">
      <c r="A331" s="138" t="s">
        <v>402</v>
      </c>
      <c r="B331" s="138" t="s">
        <v>789</v>
      </c>
      <c r="C331" s="138" t="str">
        <f>IF(tbl_2020IDC[[#This Row],[Dist]]="","",IF(tbl_2020IDC[[#This Row],[Dist]]="0000","0000",CONCATENATE(tbl_2020IDC[[#This Row],[Dist]]," - ",tbl_2020IDC[[#This Row],[Name]])))</f>
        <v>7047 - Winfield-Mt Union</v>
      </c>
      <c r="D331" s="139">
        <v>3.52</v>
      </c>
      <c r="E331" s="139">
        <v>12.68</v>
      </c>
      <c r="F331" s="140"/>
      <c r="G331" s="140"/>
      <c r="H331" s="140"/>
      <c r="I331" s="140"/>
      <c r="J331" s="140"/>
      <c r="K331" s="140"/>
      <c r="L331" s="140"/>
      <c r="M331" s="140"/>
      <c r="N331" s="140"/>
      <c r="O331" s="140"/>
    </row>
    <row r="332" spans="1:15" s="141" customFormat="1" ht="14.4" x14ac:dyDescent="0.3">
      <c r="A332" s="138" t="s">
        <v>403</v>
      </c>
      <c r="B332" s="138" t="s">
        <v>790</v>
      </c>
      <c r="C332" s="138" t="str">
        <f>IF(tbl_2020IDC[[#This Row],[Dist]]="","",IF(tbl_2020IDC[[#This Row],[Dist]]="0000","0000",CONCATENATE(tbl_2020IDC[[#This Row],[Dist]]," - ",tbl_2020IDC[[#This Row],[Name]])))</f>
        <v>7056 - Winterset</v>
      </c>
      <c r="D332" s="139">
        <v>1.63</v>
      </c>
      <c r="E332" s="139">
        <v>11.12</v>
      </c>
      <c r="F332" s="140"/>
      <c r="G332" s="140"/>
      <c r="H332" s="140"/>
      <c r="I332" s="140"/>
      <c r="J332" s="140"/>
      <c r="K332" s="140"/>
      <c r="L332" s="140"/>
      <c r="M332" s="140"/>
      <c r="N332" s="140"/>
      <c r="O332" s="140"/>
    </row>
    <row r="333" spans="1:15" s="141" customFormat="1" ht="14.4" x14ac:dyDescent="0.3">
      <c r="A333" s="138" t="s">
        <v>404</v>
      </c>
      <c r="B333" s="138" t="s">
        <v>791</v>
      </c>
      <c r="C333" s="138" t="str">
        <f>IF(tbl_2020IDC[[#This Row],[Dist]]="","",IF(tbl_2020IDC[[#This Row],[Dist]]="0000","0000",CONCATENATE(tbl_2020IDC[[#This Row],[Dist]]," - ",tbl_2020IDC[[#This Row],[Name]])))</f>
        <v>7092 - Woodbine</v>
      </c>
      <c r="D333" s="139">
        <v>1.87</v>
      </c>
      <c r="E333" s="139">
        <v>11</v>
      </c>
      <c r="F333" s="140"/>
      <c r="G333" s="140"/>
      <c r="H333" s="140"/>
      <c r="I333" s="140"/>
      <c r="J333" s="140"/>
      <c r="K333" s="140"/>
      <c r="L333" s="140"/>
      <c r="M333" s="140"/>
      <c r="N333" s="140"/>
      <c r="O333" s="140"/>
    </row>
    <row r="334" spans="1:15" s="141" customFormat="1" ht="14.4" x14ac:dyDescent="0.3">
      <c r="A334" s="138" t="s">
        <v>405</v>
      </c>
      <c r="B334" s="138" t="s">
        <v>792</v>
      </c>
      <c r="C334" s="138" t="str">
        <f>IF(tbl_2020IDC[[#This Row],[Dist]]="","",IF(tbl_2020IDC[[#This Row],[Dist]]="0000","0000",CONCATENATE(tbl_2020IDC[[#This Row],[Dist]]," - ",tbl_2020IDC[[#This Row],[Name]])))</f>
        <v>7098 - Woodbury Central</v>
      </c>
      <c r="D334" s="139">
        <v>2.99</v>
      </c>
      <c r="E334" s="139">
        <v>13.82</v>
      </c>
      <c r="F334" s="140"/>
      <c r="G334" s="140"/>
      <c r="H334" s="140"/>
      <c r="I334" s="140"/>
      <c r="J334" s="140"/>
      <c r="K334" s="140"/>
      <c r="L334" s="140"/>
      <c r="M334" s="140"/>
      <c r="N334" s="140"/>
      <c r="O334" s="140"/>
    </row>
    <row r="335" spans="1:15" s="141" customFormat="1" ht="14.4" x14ac:dyDescent="0.3">
      <c r="A335" s="138" t="s">
        <v>406</v>
      </c>
      <c r="B335" s="138" t="s">
        <v>793</v>
      </c>
      <c r="C335" s="138" t="str">
        <f>IF(tbl_2020IDC[[#This Row],[Dist]]="","",IF(tbl_2020IDC[[#This Row],[Dist]]="0000","0000",CONCATENATE(tbl_2020IDC[[#This Row],[Dist]]," - ",tbl_2020IDC[[#This Row],[Name]])))</f>
        <v>7110 - Woodward-Granger</v>
      </c>
      <c r="D335" s="139">
        <v>1.78</v>
      </c>
      <c r="E335" s="139">
        <v>11.8</v>
      </c>
      <c r="F335" s="140"/>
      <c r="G335" s="140"/>
      <c r="H335" s="140"/>
      <c r="I335" s="140"/>
      <c r="J335" s="140"/>
      <c r="K335" s="140"/>
      <c r="L335" s="140"/>
      <c r="M335" s="140"/>
      <c r="N335" s="140"/>
      <c r="O335" s="140"/>
    </row>
    <row r="336" spans="1:15" s="141" customFormat="1" ht="14.4" x14ac:dyDescent="0.3">
      <c r="A336" s="366" t="s">
        <v>794</v>
      </c>
      <c r="B336" s="366" t="s">
        <v>795</v>
      </c>
      <c r="C336" s="366" t="str">
        <f>IF(tbl_2020IDC[[#This Row],[Dist]]="","",IF(tbl_2020IDC[[#This Row],[Dist]]="0000","0000",CONCATENATE(tbl_2020IDC[[#This Row],[Dist]]," - ",tbl_2020IDC[[#This Row],[Name]])))</f>
        <v>9201 - Keystone AEA</v>
      </c>
      <c r="D336" s="367">
        <v>2.6</v>
      </c>
      <c r="E336" s="368">
        <v>6.42</v>
      </c>
      <c r="F336" s="140"/>
      <c r="G336" s="140"/>
      <c r="H336" s="140"/>
      <c r="I336" s="140"/>
      <c r="J336" s="140"/>
      <c r="K336" s="140"/>
      <c r="L336" s="140"/>
      <c r="M336" s="140"/>
      <c r="N336" s="140"/>
    </row>
    <row r="337" spans="1:14" s="141" customFormat="1" ht="14.4" x14ac:dyDescent="0.3">
      <c r="A337" s="366" t="s">
        <v>796</v>
      </c>
      <c r="B337" s="366" t="s">
        <v>797</v>
      </c>
      <c r="C337" s="366" t="str">
        <f>IF(tbl_2020IDC[[#This Row],[Dist]]="","",IF(tbl_2020IDC[[#This Row],[Dist]]="0000","0000",CONCATENATE(tbl_2020IDC[[#This Row],[Dist]]," - ",tbl_2020IDC[[#This Row],[Name]])))</f>
        <v>9205 - Prairie Lakes AEA</v>
      </c>
      <c r="D337" s="367">
        <v>1.1299999999999999</v>
      </c>
      <c r="E337" s="368">
        <v>4.18</v>
      </c>
      <c r="F337" s="140"/>
      <c r="G337" s="140"/>
      <c r="H337" s="140"/>
      <c r="I337" s="140"/>
      <c r="J337" s="140"/>
      <c r="K337" s="140"/>
      <c r="L337" s="140"/>
      <c r="M337" s="140"/>
      <c r="N337" s="140"/>
    </row>
    <row r="338" spans="1:14" s="141" customFormat="1" ht="14.4" x14ac:dyDescent="0.3">
      <c r="A338" s="366" t="s">
        <v>798</v>
      </c>
      <c r="B338" s="366" t="s">
        <v>799</v>
      </c>
      <c r="C338" s="366" t="str">
        <f>IF(tbl_2020IDC[[#This Row],[Dist]]="","",IF(tbl_2020IDC[[#This Row],[Dist]]="0000","0000",CONCATENATE(tbl_2020IDC[[#This Row],[Dist]]," - ",tbl_2020IDC[[#This Row],[Name]])))</f>
        <v>9207 - Central Rivers AEA</v>
      </c>
      <c r="D338" s="367">
        <v>2.67</v>
      </c>
      <c r="E338" s="368">
        <v>6.04</v>
      </c>
      <c r="F338" s="140"/>
      <c r="G338" s="140"/>
      <c r="H338" s="140"/>
      <c r="I338" s="140"/>
      <c r="J338" s="140"/>
      <c r="K338" s="140"/>
      <c r="L338" s="140"/>
      <c r="M338" s="140"/>
      <c r="N338" s="140"/>
    </row>
    <row r="339" spans="1:14" s="141" customFormat="1" ht="14.4" x14ac:dyDescent="0.3">
      <c r="A339" s="366" t="s">
        <v>800</v>
      </c>
      <c r="B339" s="366" t="s">
        <v>801</v>
      </c>
      <c r="C339" s="366" t="str">
        <f>IF(tbl_2020IDC[[#This Row],[Dist]]="","",IF(tbl_2020IDC[[#This Row],[Dist]]="0000","0000",CONCATENATE(tbl_2020IDC[[#This Row],[Dist]]," - ",tbl_2020IDC[[#This Row],[Name]])))</f>
        <v>9209 - Mississippi Bend AEA</v>
      </c>
      <c r="D339" s="367">
        <v>4.1399999999999997</v>
      </c>
      <c r="E339" s="368">
        <v>7.36</v>
      </c>
      <c r="F339" s="140"/>
      <c r="G339" s="140"/>
      <c r="H339" s="140"/>
      <c r="I339" s="140"/>
      <c r="J339" s="140"/>
      <c r="K339" s="140"/>
      <c r="L339" s="140"/>
      <c r="M339" s="140"/>
      <c r="N339" s="140"/>
    </row>
    <row r="340" spans="1:14" s="141" customFormat="1" ht="14.4" x14ac:dyDescent="0.3">
      <c r="A340" s="366" t="s">
        <v>802</v>
      </c>
      <c r="B340" s="366" t="s">
        <v>803</v>
      </c>
      <c r="C340" s="366" t="str">
        <f>IF(tbl_2020IDC[[#This Row],[Dist]]="","",IF(tbl_2020IDC[[#This Row],[Dist]]="0000","0000",CONCATENATE(tbl_2020IDC[[#This Row],[Dist]]," - ",tbl_2020IDC[[#This Row],[Name]])))</f>
        <v>9210 - Grant Wood AEA</v>
      </c>
      <c r="D340" s="367">
        <v>2.1</v>
      </c>
      <c r="E340" s="368">
        <v>4.53</v>
      </c>
      <c r="F340" s="140"/>
      <c r="G340" s="140"/>
      <c r="H340" s="140"/>
      <c r="I340" s="140"/>
      <c r="J340" s="140"/>
      <c r="K340" s="140"/>
      <c r="L340" s="140"/>
      <c r="M340" s="140"/>
      <c r="N340" s="140"/>
    </row>
    <row r="341" spans="1:14" s="141" customFormat="1" ht="14.4" x14ac:dyDescent="0.3">
      <c r="A341" s="366" t="s">
        <v>804</v>
      </c>
      <c r="B341" s="366" t="s">
        <v>805</v>
      </c>
      <c r="C341" s="366" t="str">
        <f>IF(tbl_2020IDC[[#This Row],[Dist]]="","",IF(tbl_2020IDC[[#This Row],[Dist]]="0000","0000",CONCATENATE(tbl_2020IDC[[#This Row],[Dist]]," - ",tbl_2020IDC[[#This Row],[Name]])))</f>
        <v>9211 - Heartland AEA</v>
      </c>
      <c r="D341" s="367">
        <v>2.75</v>
      </c>
      <c r="E341" s="368">
        <v>3.93</v>
      </c>
      <c r="F341" s="140"/>
      <c r="G341" s="140"/>
      <c r="H341" s="140"/>
      <c r="I341" s="140"/>
      <c r="J341" s="140"/>
      <c r="K341" s="140"/>
      <c r="L341" s="140"/>
      <c r="M341" s="140"/>
      <c r="N341" s="140"/>
    </row>
    <row r="342" spans="1:14" s="141" customFormat="1" ht="14.4" x14ac:dyDescent="0.3">
      <c r="A342" s="366" t="s">
        <v>806</v>
      </c>
      <c r="B342" s="366" t="s">
        <v>807</v>
      </c>
      <c r="C342" s="366" t="str">
        <f>IF(tbl_2020IDC[[#This Row],[Dist]]="","",IF(tbl_2020IDC[[#This Row],[Dist]]="0000","0000",CONCATENATE(tbl_2020IDC[[#This Row],[Dist]]," - ",tbl_2020IDC[[#This Row],[Name]])))</f>
        <v>9212 - Northwest AEA</v>
      </c>
      <c r="D342" s="367">
        <v>2.86</v>
      </c>
      <c r="E342" s="368">
        <v>5.67</v>
      </c>
      <c r="F342" s="140"/>
      <c r="G342" s="140"/>
      <c r="H342" s="140"/>
      <c r="I342" s="140"/>
      <c r="J342" s="140"/>
      <c r="K342" s="140"/>
      <c r="L342" s="140"/>
      <c r="M342" s="140"/>
      <c r="N342" s="140"/>
    </row>
    <row r="343" spans="1:14" s="141" customFormat="1" ht="14.4" x14ac:dyDescent="0.3">
      <c r="A343" s="366" t="s">
        <v>808</v>
      </c>
      <c r="B343" s="366" t="s">
        <v>809</v>
      </c>
      <c r="C343" s="366" t="str">
        <f>IF(tbl_2020IDC[[#This Row],[Dist]]="","",IF(tbl_2020IDC[[#This Row],[Dist]]="0000","0000",CONCATENATE(tbl_2020IDC[[#This Row],[Dist]]," - ",tbl_2020IDC[[#This Row],[Name]])))</f>
        <v>9213 - Green Hills AEA</v>
      </c>
      <c r="D343" s="367">
        <v>3.02</v>
      </c>
      <c r="E343" s="368">
        <v>5.59</v>
      </c>
      <c r="F343" s="140"/>
      <c r="G343" s="140"/>
      <c r="H343" s="140"/>
      <c r="I343" s="140"/>
      <c r="J343" s="140"/>
      <c r="K343" s="140"/>
      <c r="L343" s="140"/>
      <c r="M343" s="140"/>
      <c r="N343" s="140"/>
    </row>
    <row r="344" spans="1:14" s="141" customFormat="1" ht="14.4" x14ac:dyDescent="0.3">
      <c r="A344" s="366" t="s">
        <v>810</v>
      </c>
      <c r="B344" s="366" t="s">
        <v>811</v>
      </c>
      <c r="C344" s="366" t="str">
        <f>IF(tbl_2020IDC[[#This Row],[Dist]]="","",IF(tbl_2020IDC[[#This Row],[Dist]]="0000","0000",CONCATENATE(tbl_2020IDC[[#This Row],[Dist]]," - ",tbl_2020IDC[[#This Row],[Name]])))</f>
        <v>9215 - Great Prairie AEA</v>
      </c>
      <c r="D344" s="367">
        <v>2.21</v>
      </c>
      <c r="E344" s="368">
        <v>5.1100000000000003</v>
      </c>
      <c r="F344" s="140"/>
      <c r="G344" s="140"/>
      <c r="H344" s="140"/>
      <c r="I344" s="140"/>
      <c r="J344" s="140"/>
      <c r="K344" s="140"/>
      <c r="L344" s="140"/>
      <c r="M344" s="140"/>
      <c r="N344" s="140"/>
    </row>
    <row r="345" spans="1:14" s="141" customFormat="1" x14ac:dyDescent="0.3">
      <c r="A345" s="142"/>
      <c r="B345" s="143"/>
      <c r="C345" s="143"/>
      <c r="D345" s="144"/>
      <c r="E345" s="140"/>
      <c r="F345" s="140"/>
      <c r="G345" s="140"/>
      <c r="H345" s="140"/>
      <c r="I345" s="140"/>
      <c r="J345" s="140"/>
      <c r="K345" s="140"/>
      <c r="L345" s="140"/>
      <c r="M345" s="140"/>
      <c r="N345" s="140"/>
    </row>
    <row r="346" spans="1:14" x14ac:dyDescent="0.3">
      <c r="A346" s="142"/>
      <c r="B346" s="143"/>
      <c r="C346" s="143"/>
      <c r="D346" s="144"/>
    </row>
  </sheetData>
  <mergeCells count="2">
    <mergeCell ref="A1:D1"/>
    <mergeCell ref="A2:D2"/>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9B47B"/>
  </sheetPr>
  <dimension ref="A1:N40"/>
  <sheetViews>
    <sheetView zoomScale="95" zoomScaleNormal="95" workbookViewId="0">
      <pane xSplit="2" ySplit="8" topLeftCell="C9" activePane="bottomRight" state="frozen"/>
      <selection pane="topRight" activeCell="C1" sqref="C1"/>
      <selection pane="bottomLeft" activeCell="A9" sqref="A9"/>
      <selection pane="bottomRight" activeCell="I30" sqref="I30"/>
    </sheetView>
  </sheetViews>
  <sheetFormatPr defaultColWidth="9.109375" defaultRowHeight="11.4" x14ac:dyDescent="0.2"/>
  <cols>
    <col min="1" max="1" width="2.5546875" style="1" customWidth="1"/>
    <col min="2" max="2" width="46.6640625" style="1" bestFit="1" customWidth="1"/>
    <col min="3" max="14" width="13.33203125" style="1" customWidth="1"/>
    <col min="15" max="16384" width="9.109375" style="1"/>
  </cols>
  <sheetData>
    <row r="1" spans="1:14" ht="15" customHeight="1" thickBot="1" x14ac:dyDescent="0.35">
      <c r="A1" s="330" t="s">
        <v>65</v>
      </c>
      <c r="B1" s="331"/>
      <c r="C1" s="425" t="e">
        <f>Summary!B3</f>
        <v>#N/A</v>
      </c>
      <c r="D1" s="426"/>
      <c r="E1" s="426"/>
      <c r="F1" s="427"/>
      <c r="G1" s="332" t="s">
        <v>37</v>
      </c>
      <c r="H1" s="333" t="str">
        <f>IF(ISBLANK(Summary!B6)=TRUE,"",Summary!B6)</f>
        <v/>
      </c>
      <c r="I1" s="356" t="s">
        <v>464</v>
      </c>
      <c r="J1" s="355" t="str">
        <f>IF(ISBLANK(Summary!B7)=TRUE,"",CONCATENATE("Year ",Summary!B7))</f>
        <v/>
      </c>
      <c r="K1" s="334" t="s">
        <v>68</v>
      </c>
      <c r="L1" s="335">
        <f>Bldg1!O3</f>
        <v>0</v>
      </c>
    </row>
    <row r="2" spans="1:14" s="236" customFormat="1" ht="15" customHeight="1" thickBot="1" x14ac:dyDescent="0.35">
      <c r="A2" s="326"/>
      <c r="B2" s="327"/>
      <c r="C2" s="322"/>
      <c r="D2" s="322"/>
      <c r="E2" s="322"/>
      <c r="F2" s="322"/>
      <c r="G2" s="328"/>
      <c r="H2" s="323"/>
      <c r="I2" s="324"/>
      <c r="J2" s="324"/>
      <c r="K2" s="329"/>
      <c r="L2" s="325"/>
    </row>
    <row r="3" spans="1:14" ht="15" customHeight="1" x14ac:dyDescent="0.3">
      <c r="A3" s="336" t="s">
        <v>66</v>
      </c>
      <c r="B3" s="89"/>
      <c r="C3" s="385">
        <v>0</v>
      </c>
      <c r="E3" s="385">
        <v>0</v>
      </c>
      <c r="G3" s="385">
        <v>0</v>
      </c>
      <c r="I3" s="385">
        <v>0</v>
      </c>
      <c r="K3" s="385">
        <v>0</v>
      </c>
      <c r="M3" s="385">
        <v>0</v>
      </c>
      <c r="N3" s="325"/>
    </row>
    <row r="4" spans="1:14" ht="15" customHeight="1" thickBot="1" x14ac:dyDescent="0.35">
      <c r="A4" s="222" t="s">
        <v>67</v>
      </c>
      <c r="B4" s="92"/>
      <c r="C4" s="385">
        <v>0</v>
      </c>
      <c r="E4" s="385">
        <v>0</v>
      </c>
      <c r="G4" s="385">
        <v>0</v>
      </c>
      <c r="I4" s="385">
        <v>0</v>
      </c>
      <c r="K4" s="385">
        <v>0</v>
      </c>
      <c r="M4" s="385">
        <v>0</v>
      </c>
      <c r="N4" s="42"/>
    </row>
    <row r="5" spans="1:14" ht="15" customHeight="1" x14ac:dyDescent="0.25">
      <c r="A5" s="254" t="s">
        <v>3</v>
      </c>
      <c r="B5" s="253" t="s">
        <v>4</v>
      </c>
      <c r="C5" s="418" t="s">
        <v>5</v>
      </c>
      <c r="D5" s="419"/>
      <c r="E5" s="418" t="s">
        <v>6</v>
      </c>
      <c r="F5" s="419"/>
      <c r="G5" s="418" t="s">
        <v>7</v>
      </c>
      <c r="H5" s="419"/>
      <c r="I5" s="418" t="s">
        <v>8</v>
      </c>
      <c r="J5" s="419"/>
      <c r="K5" s="418" t="s">
        <v>8</v>
      </c>
      <c r="L5" s="419"/>
      <c r="M5" s="418" t="s">
        <v>9</v>
      </c>
      <c r="N5" s="419"/>
    </row>
    <row r="6" spans="1:14" s="2" customFormat="1" ht="26.25" customHeight="1" x14ac:dyDescent="0.25">
      <c r="A6" s="420"/>
      <c r="B6" s="421"/>
      <c r="C6" s="420" t="str">
        <f>IF(ISBLANK(Summary!A14)=TRUE,"",Summary!A14)</f>
        <v>[Building 1]</v>
      </c>
      <c r="D6" s="422"/>
      <c r="E6" s="423" t="str">
        <f>IF(ISBLANK(Summary!A15)=TRUE,"",Summary!A15)</f>
        <v>[Building 2]</v>
      </c>
      <c r="F6" s="424"/>
      <c r="G6" s="423" t="str">
        <f>IF(ISBLANK(Summary!A16)=TRUE,"",Summary!A16)</f>
        <v>[Building 3]</v>
      </c>
      <c r="H6" s="424"/>
      <c r="I6" s="423" t="str">
        <f>IF(ISBLANK(Summary!A16)=TRUE,"",Summary!A17)</f>
        <v>[Building 4]</v>
      </c>
      <c r="J6" s="424"/>
      <c r="K6" s="423" t="str">
        <f>IF(ISBLANK(Summary!A18)=TRUE,"",Summary!A18)</f>
        <v>[Building 5]</v>
      </c>
      <c r="L6" s="424"/>
      <c r="M6" s="423" t="str">
        <f>IF(ISBLANK(Summary!A19)=TRUE,"",Summary!A19)</f>
        <v>[Building 6]</v>
      </c>
      <c r="N6" s="424"/>
    </row>
    <row r="7" spans="1:14" s="2" customFormat="1" ht="15" customHeight="1" x14ac:dyDescent="0.25">
      <c r="A7" s="414"/>
      <c r="B7" s="415"/>
      <c r="C7" s="416" t="str">
        <f>_xlfn.CONCAT(Summary!$B$2," Initial Budget")</f>
        <v>2020-21 Initial Budget</v>
      </c>
      <c r="D7" s="417"/>
      <c r="E7" s="416" t="str">
        <f>_xlfn.CONCAT(Summary!$B$2," Initial Budget")</f>
        <v>2020-21 Initial Budget</v>
      </c>
      <c r="F7" s="417"/>
      <c r="G7" s="416" t="str">
        <f>_xlfn.CONCAT(Summary!$B$2," Initial Budget")</f>
        <v>2020-21 Initial Budget</v>
      </c>
      <c r="H7" s="417"/>
      <c r="I7" s="416" t="str">
        <f>_xlfn.CONCAT(Summary!$B$2," Initial Budget")</f>
        <v>2020-21 Initial Budget</v>
      </c>
      <c r="J7" s="417"/>
      <c r="K7" s="416" t="str">
        <f>_xlfn.CONCAT(Summary!$B$2," Initial Budget")</f>
        <v>2020-21 Initial Budget</v>
      </c>
      <c r="L7" s="417"/>
      <c r="M7" s="416" t="str">
        <f>_xlfn.CONCAT(Summary!$B$2," Initial Budget")</f>
        <v>2020-21 Initial Budget</v>
      </c>
      <c r="N7" s="417"/>
    </row>
    <row r="8" spans="1:14" s="2" customFormat="1" ht="15" customHeight="1" thickBot="1" x14ac:dyDescent="0.3">
      <c r="A8" s="412" t="s">
        <v>20</v>
      </c>
      <c r="B8" s="413"/>
      <c r="C8" s="357" t="s">
        <v>59</v>
      </c>
      <c r="D8" s="358" t="s">
        <v>58</v>
      </c>
      <c r="E8" s="359" t="s">
        <v>59</v>
      </c>
      <c r="F8" s="360" t="s">
        <v>58</v>
      </c>
      <c r="G8" s="359" t="s">
        <v>59</v>
      </c>
      <c r="H8" s="360" t="s">
        <v>58</v>
      </c>
      <c r="I8" s="359" t="s">
        <v>59</v>
      </c>
      <c r="J8" s="360" t="s">
        <v>58</v>
      </c>
      <c r="K8" s="359" t="s">
        <v>59</v>
      </c>
      <c r="L8" s="360" t="s">
        <v>58</v>
      </c>
      <c r="M8" s="359" t="s">
        <v>59</v>
      </c>
      <c r="N8" s="360" t="s">
        <v>58</v>
      </c>
    </row>
    <row r="9" spans="1:14" ht="15" customHeight="1" x14ac:dyDescent="0.3">
      <c r="A9" s="12"/>
      <c r="B9" s="9" t="s">
        <v>415</v>
      </c>
      <c r="C9" s="386">
        <v>0</v>
      </c>
      <c r="D9" s="387">
        <v>0</v>
      </c>
      <c r="E9" s="386">
        <v>0</v>
      </c>
      <c r="F9" s="387">
        <v>0</v>
      </c>
      <c r="G9" s="386">
        <v>0</v>
      </c>
      <c r="H9" s="387">
        <v>0</v>
      </c>
      <c r="I9" s="386">
        <v>0</v>
      </c>
      <c r="J9" s="387">
        <v>0</v>
      </c>
      <c r="K9" s="386">
        <v>0</v>
      </c>
      <c r="L9" s="387">
        <v>0</v>
      </c>
      <c r="M9" s="386">
        <v>0</v>
      </c>
      <c r="N9" s="387">
        <v>0</v>
      </c>
    </row>
    <row r="10" spans="1:14" ht="15" customHeight="1" x14ac:dyDescent="0.3">
      <c r="A10" s="12"/>
      <c r="B10" s="9" t="s">
        <v>416</v>
      </c>
      <c r="C10" s="388">
        <v>0</v>
      </c>
      <c r="D10" s="389">
        <v>0</v>
      </c>
      <c r="E10" s="388">
        <v>0</v>
      </c>
      <c r="F10" s="389">
        <v>0</v>
      </c>
      <c r="G10" s="388">
        <v>0</v>
      </c>
      <c r="H10" s="389">
        <v>0</v>
      </c>
      <c r="I10" s="388">
        <v>0</v>
      </c>
      <c r="J10" s="389">
        <v>0</v>
      </c>
      <c r="K10" s="388">
        <v>0</v>
      </c>
      <c r="L10" s="389">
        <v>0</v>
      </c>
      <c r="M10" s="388">
        <v>0</v>
      </c>
      <c r="N10" s="389">
        <v>0</v>
      </c>
    </row>
    <row r="11" spans="1:14" ht="15" customHeight="1" x14ac:dyDescent="0.3">
      <c r="A11" s="12"/>
      <c r="B11" s="9" t="s">
        <v>417</v>
      </c>
      <c r="C11" s="388">
        <v>0</v>
      </c>
      <c r="D11" s="389">
        <v>0</v>
      </c>
      <c r="E11" s="388">
        <v>0</v>
      </c>
      <c r="F11" s="389">
        <v>0</v>
      </c>
      <c r="G11" s="388">
        <v>0</v>
      </c>
      <c r="H11" s="389">
        <v>0</v>
      </c>
      <c r="I11" s="388">
        <v>0</v>
      </c>
      <c r="J11" s="389">
        <v>0</v>
      </c>
      <c r="K11" s="388">
        <v>0</v>
      </c>
      <c r="L11" s="389">
        <v>0</v>
      </c>
      <c r="M11" s="388">
        <v>0</v>
      </c>
      <c r="N11" s="389">
        <v>0</v>
      </c>
    </row>
    <row r="12" spans="1:14" ht="15" customHeight="1" x14ac:dyDescent="0.3">
      <c r="A12" s="12"/>
      <c r="B12" s="9" t="s">
        <v>418</v>
      </c>
      <c r="C12" s="388">
        <v>0</v>
      </c>
      <c r="D12" s="389">
        <v>0</v>
      </c>
      <c r="E12" s="388">
        <v>0</v>
      </c>
      <c r="F12" s="389">
        <v>0</v>
      </c>
      <c r="G12" s="388">
        <v>0</v>
      </c>
      <c r="H12" s="389">
        <v>0</v>
      </c>
      <c r="I12" s="388">
        <v>0</v>
      </c>
      <c r="J12" s="389">
        <v>0</v>
      </c>
      <c r="K12" s="388">
        <v>0</v>
      </c>
      <c r="L12" s="389">
        <v>0</v>
      </c>
      <c r="M12" s="388">
        <v>0</v>
      </c>
      <c r="N12" s="389">
        <v>0</v>
      </c>
    </row>
    <row r="13" spans="1:14" ht="15" customHeight="1" x14ac:dyDescent="0.3">
      <c r="A13" s="12"/>
      <c r="B13" s="9" t="s">
        <v>419</v>
      </c>
      <c r="C13" s="388">
        <v>0</v>
      </c>
      <c r="D13" s="389">
        <v>0</v>
      </c>
      <c r="E13" s="388">
        <v>0</v>
      </c>
      <c r="F13" s="389">
        <v>0</v>
      </c>
      <c r="G13" s="388">
        <v>0</v>
      </c>
      <c r="H13" s="389">
        <v>0</v>
      </c>
      <c r="I13" s="388">
        <v>0</v>
      </c>
      <c r="J13" s="389">
        <v>0</v>
      </c>
      <c r="K13" s="388">
        <v>0</v>
      </c>
      <c r="L13" s="389">
        <v>0</v>
      </c>
      <c r="M13" s="388">
        <v>0</v>
      </c>
      <c r="N13" s="389">
        <v>0</v>
      </c>
    </row>
    <row r="14" spans="1:14" ht="15" customHeight="1" x14ac:dyDescent="0.3">
      <c r="A14" s="13"/>
      <c r="B14" s="16" t="s">
        <v>433</v>
      </c>
      <c r="C14" s="388">
        <v>0</v>
      </c>
      <c r="D14" s="389">
        <v>0</v>
      </c>
      <c r="E14" s="388">
        <v>0</v>
      </c>
      <c r="F14" s="389">
        <v>0</v>
      </c>
      <c r="G14" s="388">
        <v>0</v>
      </c>
      <c r="H14" s="389">
        <v>0</v>
      </c>
      <c r="I14" s="388">
        <v>0</v>
      </c>
      <c r="J14" s="389">
        <v>0</v>
      </c>
      <c r="K14" s="388">
        <v>0</v>
      </c>
      <c r="L14" s="389">
        <v>0</v>
      </c>
      <c r="M14" s="388">
        <v>0</v>
      </c>
      <c r="N14" s="389">
        <v>0</v>
      </c>
    </row>
    <row r="15" spans="1:14" ht="15" customHeight="1" x14ac:dyDescent="0.3">
      <c r="A15" s="12"/>
      <c r="B15" s="9" t="s">
        <v>420</v>
      </c>
      <c r="C15" s="390">
        <v>0</v>
      </c>
      <c r="D15" s="391">
        <v>0</v>
      </c>
      <c r="E15" s="390">
        <v>0</v>
      </c>
      <c r="F15" s="391">
        <v>0</v>
      </c>
      <c r="G15" s="390">
        <v>0</v>
      </c>
      <c r="H15" s="391">
        <v>0</v>
      </c>
      <c r="I15" s="390">
        <v>0</v>
      </c>
      <c r="J15" s="391">
        <v>0</v>
      </c>
      <c r="K15" s="390">
        <v>0</v>
      </c>
      <c r="L15" s="391">
        <v>0</v>
      </c>
      <c r="M15" s="390">
        <v>0</v>
      </c>
      <c r="N15" s="391">
        <v>0</v>
      </c>
    </row>
    <row r="16" spans="1:14" ht="15" customHeight="1" x14ac:dyDescent="0.3">
      <c r="A16" s="12"/>
      <c r="B16" s="9" t="s">
        <v>421</v>
      </c>
      <c r="C16" s="388">
        <v>0</v>
      </c>
      <c r="D16" s="389">
        <v>0</v>
      </c>
      <c r="E16" s="388">
        <v>0</v>
      </c>
      <c r="F16" s="389">
        <v>0</v>
      </c>
      <c r="G16" s="388">
        <v>0</v>
      </c>
      <c r="H16" s="389">
        <v>0</v>
      </c>
      <c r="I16" s="388">
        <v>0</v>
      </c>
      <c r="J16" s="389">
        <v>0</v>
      </c>
      <c r="K16" s="388">
        <v>0</v>
      </c>
      <c r="L16" s="389">
        <v>0</v>
      </c>
      <c r="M16" s="388">
        <v>0</v>
      </c>
      <c r="N16" s="389">
        <v>0</v>
      </c>
    </row>
    <row r="17" spans="1:14" ht="15" customHeight="1" x14ac:dyDescent="0.3">
      <c r="A17" s="12"/>
      <c r="B17" s="9" t="s">
        <v>422</v>
      </c>
      <c r="C17" s="388">
        <v>0</v>
      </c>
      <c r="D17" s="389">
        <v>0</v>
      </c>
      <c r="E17" s="388">
        <v>0</v>
      </c>
      <c r="F17" s="389">
        <v>0</v>
      </c>
      <c r="G17" s="388">
        <v>0</v>
      </c>
      <c r="H17" s="389">
        <v>0</v>
      </c>
      <c r="I17" s="388">
        <v>0</v>
      </c>
      <c r="J17" s="389">
        <v>0</v>
      </c>
      <c r="K17" s="388">
        <v>0</v>
      </c>
      <c r="L17" s="389">
        <v>0</v>
      </c>
      <c r="M17" s="388">
        <v>0</v>
      </c>
      <c r="N17" s="389">
        <v>0</v>
      </c>
    </row>
    <row r="18" spans="1:14" ht="15" customHeight="1" x14ac:dyDescent="0.3">
      <c r="A18" s="12"/>
      <c r="B18" s="9" t="s">
        <v>423</v>
      </c>
      <c r="C18" s="388">
        <v>0</v>
      </c>
      <c r="D18" s="389">
        <v>0</v>
      </c>
      <c r="E18" s="388">
        <v>0</v>
      </c>
      <c r="F18" s="389">
        <v>0</v>
      </c>
      <c r="G18" s="388">
        <v>0</v>
      </c>
      <c r="H18" s="389">
        <v>0</v>
      </c>
      <c r="I18" s="388">
        <v>0</v>
      </c>
      <c r="J18" s="389">
        <v>0</v>
      </c>
      <c r="K18" s="388">
        <v>0</v>
      </c>
      <c r="L18" s="389">
        <v>0</v>
      </c>
      <c r="M18" s="388">
        <v>0</v>
      </c>
      <c r="N18" s="389">
        <v>0</v>
      </c>
    </row>
    <row r="19" spans="1:14" ht="15" customHeight="1" x14ac:dyDescent="0.3">
      <c r="A19" s="13"/>
      <c r="B19" s="16" t="s">
        <v>434</v>
      </c>
      <c r="C19" s="388">
        <f t="shared" ref="C19:H19" si="0">-C14-C27</f>
        <v>0</v>
      </c>
      <c r="D19" s="389">
        <f t="shared" si="0"/>
        <v>0</v>
      </c>
      <c r="E19" s="388">
        <f t="shared" si="0"/>
        <v>0</v>
      </c>
      <c r="F19" s="389">
        <f t="shared" si="0"/>
        <v>0</v>
      </c>
      <c r="G19" s="388">
        <f t="shared" si="0"/>
        <v>0</v>
      </c>
      <c r="H19" s="389">
        <f t="shared" si="0"/>
        <v>0</v>
      </c>
      <c r="I19" s="388">
        <v>0</v>
      </c>
      <c r="J19" s="389">
        <v>0</v>
      </c>
      <c r="K19" s="388">
        <v>0</v>
      </c>
      <c r="L19" s="389">
        <v>0</v>
      </c>
      <c r="M19" s="388">
        <v>0</v>
      </c>
      <c r="N19" s="389">
        <v>0</v>
      </c>
    </row>
    <row r="20" spans="1:14" ht="15" customHeight="1" x14ac:dyDescent="0.3">
      <c r="A20" s="12"/>
      <c r="B20" s="9" t="s">
        <v>424</v>
      </c>
      <c r="C20" s="390">
        <v>0</v>
      </c>
      <c r="D20" s="391">
        <v>0</v>
      </c>
      <c r="E20" s="390">
        <v>0</v>
      </c>
      <c r="F20" s="391">
        <v>0</v>
      </c>
      <c r="G20" s="390">
        <v>0</v>
      </c>
      <c r="H20" s="391">
        <v>0</v>
      </c>
      <c r="I20" s="390">
        <v>0</v>
      </c>
      <c r="J20" s="391">
        <v>0</v>
      </c>
      <c r="K20" s="390">
        <v>0</v>
      </c>
      <c r="L20" s="391">
        <v>0</v>
      </c>
      <c r="M20" s="390">
        <v>0</v>
      </c>
      <c r="N20" s="391">
        <v>0</v>
      </c>
    </row>
    <row r="21" spans="1:14" ht="15" customHeight="1" x14ac:dyDescent="0.3">
      <c r="A21" s="12"/>
      <c r="B21" s="9" t="s">
        <v>425</v>
      </c>
      <c r="C21" s="388">
        <v>0</v>
      </c>
      <c r="D21" s="389">
        <v>0</v>
      </c>
      <c r="E21" s="388">
        <v>0</v>
      </c>
      <c r="F21" s="389">
        <v>0</v>
      </c>
      <c r="G21" s="388">
        <v>0</v>
      </c>
      <c r="H21" s="389">
        <v>0</v>
      </c>
      <c r="I21" s="388">
        <v>0</v>
      </c>
      <c r="J21" s="389">
        <v>0</v>
      </c>
      <c r="K21" s="388">
        <v>0</v>
      </c>
      <c r="L21" s="389">
        <v>0</v>
      </c>
      <c r="M21" s="388">
        <v>0</v>
      </c>
      <c r="N21" s="389">
        <v>0</v>
      </c>
    </row>
    <row r="22" spans="1:14" ht="15" customHeight="1" x14ac:dyDescent="0.3">
      <c r="A22" s="32"/>
      <c r="B22" s="16" t="s">
        <v>426</v>
      </c>
      <c r="C22" s="388">
        <v>0</v>
      </c>
      <c r="D22" s="187"/>
      <c r="E22" s="388">
        <v>0</v>
      </c>
      <c r="F22" s="187"/>
      <c r="G22" s="388">
        <v>0</v>
      </c>
      <c r="H22" s="187"/>
      <c r="I22" s="388">
        <v>0</v>
      </c>
      <c r="J22" s="187"/>
      <c r="K22" s="388">
        <v>0</v>
      </c>
      <c r="L22" s="187"/>
      <c r="M22" s="388">
        <v>0</v>
      </c>
      <c r="N22" s="187"/>
    </row>
    <row r="23" spans="1:14" ht="15" customHeight="1" x14ac:dyDescent="0.3">
      <c r="A23" s="12"/>
      <c r="B23" s="9" t="s">
        <v>427</v>
      </c>
      <c r="C23" s="390">
        <v>0</v>
      </c>
      <c r="D23" s="190"/>
      <c r="E23" s="390">
        <v>0</v>
      </c>
      <c r="F23" s="190"/>
      <c r="G23" s="390">
        <v>0</v>
      </c>
      <c r="H23" s="190"/>
      <c r="I23" s="390">
        <v>0</v>
      </c>
      <c r="J23" s="190"/>
      <c r="K23" s="390">
        <v>0</v>
      </c>
      <c r="L23" s="190"/>
      <c r="M23" s="390">
        <v>0</v>
      </c>
      <c r="N23" s="190"/>
    </row>
    <row r="24" spans="1:14" ht="15" customHeight="1" x14ac:dyDescent="0.3">
      <c r="A24" s="12"/>
      <c r="B24" s="9" t="s">
        <v>428</v>
      </c>
      <c r="C24" s="388"/>
      <c r="D24" s="191"/>
      <c r="E24" s="388"/>
      <c r="F24" s="191"/>
      <c r="G24" s="388"/>
      <c r="H24" s="191"/>
      <c r="I24" s="388">
        <v>0</v>
      </c>
      <c r="J24" s="191"/>
      <c r="K24" s="388">
        <v>0</v>
      </c>
      <c r="L24" s="191"/>
      <c r="M24" s="388">
        <v>0</v>
      </c>
      <c r="N24" s="191"/>
    </row>
    <row r="25" spans="1:14" ht="15" customHeight="1" x14ac:dyDescent="0.3">
      <c r="A25" s="32"/>
      <c r="B25" s="16" t="s">
        <v>429</v>
      </c>
      <c r="C25" s="388">
        <v>0</v>
      </c>
      <c r="D25" s="187"/>
      <c r="E25" s="388">
        <v>0</v>
      </c>
      <c r="F25" s="187"/>
      <c r="G25" s="388">
        <v>0</v>
      </c>
      <c r="H25" s="187"/>
      <c r="I25" s="388">
        <v>0</v>
      </c>
      <c r="J25" s="187"/>
      <c r="K25" s="388">
        <v>0</v>
      </c>
      <c r="L25" s="187"/>
      <c r="M25" s="388">
        <v>0</v>
      </c>
      <c r="N25" s="187"/>
    </row>
    <row r="26" spans="1:14" ht="15" customHeight="1" x14ac:dyDescent="0.3">
      <c r="A26" s="12"/>
      <c r="B26" s="9" t="s">
        <v>430</v>
      </c>
      <c r="C26" s="354">
        <f>ROUND(C3*0.08-C27-C28,2)</f>
        <v>0</v>
      </c>
      <c r="D26" s="191"/>
      <c r="E26" s="354">
        <f>ROUND(E3*0.08-E27-E28,2)</f>
        <v>0</v>
      </c>
      <c r="F26" s="191"/>
      <c r="G26" s="354">
        <f>ROUND(G3*0.08-G27-G28,2)</f>
        <v>0</v>
      </c>
      <c r="H26" s="191"/>
      <c r="I26" s="354">
        <f>ROUND(I3*0.08-I27-I28,2)</f>
        <v>0</v>
      </c>
      <c r="J26" s="191"/>
      <c r="K26" s="354">
        <f>ROUND(K3*0.08-K27-K28,2)</f>
        <v>0</v>
      </c>
      <c r="L26" s="191"/>
      <c r="M26" s="354">
        <f>ROUND(M3*0.08-M27-M28,2)</f>
        <v>0</v>
      </c>
      <c r="N26" s="191"/>
    </row>
    <row r="27" spans="1:14" ht="15" customHeight="1" x14ac:dyDescent="0.3">
      <c r="A27" s="12"/>
      <c r="B27" s="9" t="s">
        <v>431</v>
      </c>
      <c r="C27" s="388">
        <v>0</v>
      </c>
      <c r="D27" s="191"/>
      <c r="E27" s="388">
        <v>0</v>
      </c>
      <c r="F27" s="191"/>
      <c r="G27" s="388">
        <v>0</v>
      </c>
      <c r="H27" s="191"/>
      <c r="I27" s="388">
        <v>0</v>
      </c>
      <c r="J27" s="191"/>
      <c r="K27" s="388">
        <v>0</v>
      </c>
      <c r="L27" s="191"/>
      <c r="M27" s="388">
        <v>0</v>
      </c>
      <c r="N27" s="191"/>
    </row>
    <row r="28" spans="1:14" ht="15" customHeight="1" x14ac:dyDescent="0.3">
      <c r="A28" s="32"/>
      <c r="B28" s="16" t="s">
        <v>432</v>
      </c>
      <c r="C28" s="353">
        <f>ROUND(C3*$L$1,2)</f>
        <v>0</v>
      </c>
      <c r="D28" s="191"/>
      <c r="E28" s="353">
        <f>ROUND(E3*$L$1,2)</f>
        <v>0</v>
      </c>
      <c r="F28" s="191"/>
      <c r="G28" s="353">
        <f>ROUND(G3*$L$1,2)</f>
        <v>0</v>
      </c>
      <c r="H28" s="191"/>
      <c r="I28" s="353">
        <f>ROUND(I3*$L$1,2)</f>
        <v>0</v>
      </c>
      <c r="J28" s="191"/>
      <c r="K28" s="353">
        <f>ROUND(K3*$L$1,2)</f>
        <v>0</v>
      </c>
      <c r="L28" s="191"/>
      <c r="M28" s="353">
        <f>ROUND(M3*$L$1,2)</f>
        <v>0</v>
      </c>
      <c r="N28" s="191"/>
    </row>
    <row r="29" spans="1:14" ht="15" customHeight="1" thickBot="1" x14ac:dyDescent="0.35">
      <c r="A29" s="72">
        <v>6</v>
      </c>
      <c r="B29" s="30" t="s">
        <v>47</v>
      </c>
      <c r="C29" s="209">
        <f>SUM(C9:D28)</f>
        <v>0</v>
      </c>
      <c r="D29" s="193"/>
      <c r="E29" s="209">
        <f>SUM(E9:F28)</f>
        <v>0</v>
      </c>
      <c r="F29" s="193"/>
      <c r="G29" s="209">
        <f>SUM(G9:H28)</f>
        <v>0</v>
      </c>
      <c r="H29" s="193"/>
      <c r="I29" s="209">
        <f>SUM(I9:J28)</f>
        <v>0</v>
      </c>
      <c r="J29" s="193"/>
      <c r="K29" s="209">
        <f>SUM(K9:L28)</f>
        <v>0</v>
      </c>
      <c r="L29" s="193"/>
      <c r="M29" s="209">
        <f>SUM(M9:N28)</f>
        <v>0</v>
      </c>
      <c r="N29" s="193"/>
    </row>
    <row r="30" spans="1:14" ht="23.25" customHeight="1" thickTop="1" x14ac:dyDescent="0.3">
      <c r="A30" s="337">
        <v>7</v>
      </c>
      <c r="B30" s="338" t="s">
        <v>46</v>
      </c>
      <c r="C30" s="339">
        <f>C4</f>
        <v>0</v>
      </c>
      <c r="D30" s="312"/>
      <c r="E30" s="339">
        <v>0</v>
      </c>
      <c r="F30" s="312"/>
      <c r="G30" s="339">
        <v>0</v>
      </c>
      <c r="H30" s="312"/>
      <c r="I30" s="339">
        <v>0</v>
      </c>
      <c r="J30" s="312"/>
      <c r="K30" s="339">
        <v>0</v>
      </c>
      <c r="L30" s="312"/>
      <c r="M30" s="339">
        <v>0</v>
      </c>
      <c r="N30" s="312"/>
    </row>
    <row r="31" spans="1:14" ht="23.25" customHeight="1" thickBot="1" x14ac:dyDescent="0.35">
      <c r="A31" s="14">
        <v>8</v>
      </c>
      <c r="B31" s="30" t="s">
        <v>443</v>
      </c>
      <c r="C31" s="209">
        <f t="shared" ref="C31:M31" si="1">C29-C30</f>
        <v>0</v>
      </c>
      <c r="D31" s="193"/>
      <c r="E31" s="209">
        <f t="shared" si="1"/>
        <v>0</v>
      </c>
      <c r="F31" s="193"/>
      <c r="G31" s="209">
        <f t="shared" si="1"/>
        <v>0</v>
      </c>
      <c r="H31" s="193"/>
      <c r="I31" s="209">
        <f t="shared" ref="I31" si="2">I29-I30</f>
        <v>0</v>
      </c>
      <c r="J31" s="193"/>
      <c r="K31" s="209">
        <f t="shared" si="1"/>
        <v>0</v>
      </c>
      <c r="L31" s="193"/>
      <c r="M31" s="209">
        <f t="shared" si="1"/>
        <v>0</v>
      </c>
      <c r="N31" s="193"/>
    </row>
    <row r="32" spans="1:14" ht="15" customHeight="1" thickTop="1" x14ac:dyDescent="0.25">
      <c r="A32" s="4"/>
      <c r="B32" s="4"/>
      <c r="C32" s="4"/>
      <c r="D32" s="4"/>
    </row>
    <row r="33" spans="1:9" ht="15" customHeight="1" x14ac:dyDescent="0.25">
      <c r="A33" s="4" t="s">
        <v>459</v>
      </c>
      <c r="B33" s="4"/>
      <c r="C33" s="4"/>
      <c r="D33" s="4"/>
    </row>
    <row r="34" spans="1:9" ht="15" customHeight="1" x14ac:dyDescent="0.25">
      <c r="A34" s="4" t="s">
        <v>460</v>
      </c>
      <c r="B34" s="4"/>
      <c r="C34" s="4"/>
      <c r="D34" s="4"/>
      <c r="I34" s="4"/>
    </row>
    <row r="35" spans="1:9" ht="15" customHeight="1" x14ac:dyDescent="0.2">
      <c r="I35" s="3"/>
    </row>
    <row r="36" spans="1:9" ht="15" customHeight="1" x14ac:dyDescent="0.2">
      <c r="I36" s="3"/>
    </row>
    <row r="37" spans="1:9" ht="15" customHeight="1" x14ac:dyDescent="0.2">
      <c r="I37" s="3"/>
    </row>
    <row r="40" spans="1:9" ht="15" customHeight="1" x14ac:dyDescent="0.2"/>
  </sheetData>
  <sheetProtection sheet="1" objects="1" scenarios="1"/>
  <mergeCells count="22">
    <mergeCell ref="C1:F1"/>
    <mergeCell ref="C5:D5"/>
    <mergeCell ref="E5:F5"/>
    <mergeCell ref="G5:H5"/>
    <mergeCell ref="K5:L5"/>
    <mergeCell ref="M5:N5"/>
    <mergeCell ref="K7:L7"/>
    <mergeCell ref="M7:N7"/>
    <mergeCell ref="A6:B6"/>
    <mergeCell ref="C6:D6"/>
    <mergeCell ref="E6:F6"/>
    <mergeCell ref="G6:H6"/>
    <mergeCell ref="K6:L6"/>
    <mergeCell ref="M6:N6"/>
    <mergeCell ref="I5:J5"/>
    <mergeCell ref="I6:J6"/>
    <mergeCell ref="I7:J7"/>
    <mergeCell ref="A8:B8"/>
    <mergeCell ref="A7:B7"/>
    <mergeCell ref="C7:D7"/>
    <mergeCell ref="E7:F7"/>
    <mergeCell ref="G7:H7"/>
  </mergeCells>
  <conditionalFormatting sqref="D14">
    <cfRule type="cellIs" dxfId="453" priority="237" operator="greaterThan">
      <formula>0</formula>
    </cfRule>
  </conditionalFormatting>
  <conditionalFormatting sqref="D14">
    <cfRule type="cellIs" dxfId="452" priority="227" operator="greaterThan">
      <formula>0</formula>
    </cfRule>
  </conditionalFormatting>
  <conditionalFormatting sqref="C3">
    <cfRule type="cellIs" dxfId="451" priority="221" operator="notEqual">
      <formula>$C$29</formula>
    </cfRule>
  </conditionalFormatting>
  <conditionalFormatting sqref="C4 E4 G4 K4">
    <cfRule type="cellIs" dxfId="450" priority="220" operator="notEqual">
      <formula>$C$30</formula>
    </cfRule>
  </conditionalFormatting>
  <conditionalFormatting sqref="C3">
    <cfRule type="cellIs" dxfId="449" priority="219" operator="notEqual">
      <formula>$C$29</formula>
    </cfRule>
  </conditionalFormatting>
  <conditionalFormatting sqref="C3">
    <cfRule type="cellIs" dxfId="448" priority="217" operator="notEqual">
      <formula>$C$29</formula>
    </cfRule>
  </conditionalFormatting>
  <conditionalFormatting sqref="C27">
    <cfRule type="cellIs" dxfId="447" priority="215" operator="greaterThan">
      <formula>0</formula>
    </cfRule>
  </conditionalFormatting>
  <conditionalFormatting sqref="C27">
    <cfRule type="cellIs" dxfId="446" priority="214" operator="greaterThan">
      <formula>0</formula>
    </cfRule>
  </conditionalFormatting>
  <conditionalFormatting sqref="E3">
    <cfRule type="cellIs" dxfId="445" priority="209" operator="notEqual">
      <formula>$E$29</formula>
    </cfRule>
  </conditionalFormatting>
  <conditionalFormatting sqref="G3">
    <cfRule type="cellIs" dxfId="444" priority="199" operator="notEqual">
      <formula>$G$29</formula>
    </cfRule>
  </conditionalFormatting>
  <conditionalFormatting sqref="K3">
    <cfRule type="cellIs" dxfId="443" priority="193" operator="notEqual">
      <formula>$K$29</formula>
    </cfRule>
  </conditionalFormatting>
  <conditionalFormatting sqref="C30">
    <cfRule type="cellIs" dxfId="442" priority="450" operator="greaterThan">
      <formula>$C$4</formula>
    </cfRule>
  </conditionalFormatting>
  <conditionalFormatting sqref="C29">
    <cfRule type="cellIs" dxfId="441" priority="146" operator="notEqual">
      <formula>C$3</formula>
    </cfRule>
    <cfRule type="cellIs" dxfId="440" priority="451" operator="notEqual">
      <formula>$C$3</formula>
    </cfRule>
    <cfRule type="cellIs" dxfId="439" priority="452" operator="greaterThan">
      <formula>$C$3+$C$4</formula>
    </cfRule>
  </conditionalFormatting>
  <conditionalFormatting sqref="C26">
    <cfRule type="cellIs" dxfId="438" priority="454" operator="greaterThan">
      <formula>$C$3*0.08-$C$27-$C$28</formula>
    </cfRule>
  </conditionalFormatting>
  <conditionalFormatting sqref="M4">
    <cfRule type="cellIs" dxfId="437" priority="191" operator="notEqual">
      <formula>$C$30</formula>
    </cfRule>
  </conditionalFormatting>
  <conditionalFormatting sqref="M3">
    <cfRule type="cellIs" dxfId="436" priority="133" operator="notEqual">
      <formula>$M$29</formula>
    </cfRule>
  </conditionalFormatting>
  <conditionalFormatting sqref="C28">
    <cfRule type="cellIs" dxfId="435" priority="456" operator="greaterThan">
      <formula>ROUND(C$3*$L$1,2)</formula>
    </cfRule>
  </conditionalFormatting>
  <conditionalFormatting sqref="I4">
    <cfRule type="cellIs" dxfId="434" priority="106" operator="notEqual">
      <formula>$C$30</formula>
    </cfRule>
  </conditionalFormatting>
  <conditionalFormatting sqref="I3">
    <cfRule type="cellIs" dxfId="433" priority="105" operator="notEqual">
      <formula>$K$29</formula>
    </cfRule>
  </conditionalFormatting>
  <conditionalFormatting sqref="F14">
    <cfRule type="cellIs" dxfId="432" priority="45" operator="greaterThan">
      <formula>0</formula>
    </cfRule>
  </conditionalFormatting>
  <conditionalFormatting sqref="F14">
    <cfRule type="cellIs" dxfId="431" priority="44" operator="greaterThan">
      <formula>0</formula>
    </cfRule>
  </conditionalFormatting>
  <conditionalFormatting sqref="E27">
    <cfRule type="cellIs" dxfId="430" priority="43" operator="greaterThan">
      <formula>0</formula>
    </cfRule>
  </conditionalFormatting>
  <conditionalFormatting sqref="E27">
    <cfRule type="cellIs" dxfId="429" priority="42" operator="greaterThan">
      <formula>0</formula>
    </cfRule>
  </conditionalFormatting>
  <conditionalFormatting sqref="E30">
    <cfRule type="cellIs" dxfId="428" priority="46" operator="greaterThan">
      <formula>$C$4</formula>
    </cfRule>
  </conditionalFormatting>
  <conditionalFormatting sqref="E29">
    <cfRule type="cellIs" dxfId="427" priority="41" operator="notEqual">
      <formula>E$3</formula>
    </cfRule>
    <cfRule type="cellIs" dxfId="426" priority="47" operator="notEqual">
      <formula>$C$3</formula>
    </cfRule>
    <cfRule type="cellIs" dxfId="425" priority="48" operator="greaterThan">
      <formula>$C$3+$C$4</formula>
    </cfRule>
  </conditionalFormatting>
  <conditionalFormatting sqref="E26">
    <cfRule type="cellIs" dxfId="424" priority="49" operator="greaterThan">
      <formula>$C$3*0.08-$C$27-$C$28</formula>
    </cfRule>
  </conditionalFormatting>
  <conditionalFormatting sqref="E28">
    <cfRule type="cellIs" dxfId="423" priority="50" operator="greaterThan">
      <formula>ROUND(E$3*$L$1,2)</formula>
    </cfRule>
  </conditionalFormatting>
  <conditionalFormatting sqref="H14">
    <cfRule type="cellIs" dxfId="422" priority="35" operator="greaterThan">
      <formula>0</formula>
    </cfRule>
  </conditionalFormatting>
  <conditionalFormatting sqref="H14">
    <cfRule type="cellIs" dxfId="421" priority="34" operator="greaterThan">
      <formula>0</formula>
    </cfRule>
  </conditionalFormatting>
  <conditionalFormatting sqref="G27">
    <cfRule type="cellIs" dxfId="420" priority="33" operator="greaterThan">
      <formula>0</formula>
    </cfRule>
  </conditionalFormatting>
  <conditionalFormatting sqref="G27">
    <cfRule type="cellIs" dxfId="419" priority="32" operator="greaterThan">
      <formula>0</formula>
    </cfRule>
  </conditionalFormatting>
  <conditionalFormatting sqref="G30">
    <cfRule type="cellIs" dxfId="418" priority="36" operator="greaterThan">
      <formula>$C$4</formula>
    </cfRule>
  </conditionalFormatting>
  <conditionalFormatting sqref="G29">
    <cfRule type="cellIs" dxfId="417" priority="31" operator="notEqual">
      <formula>G$3</formula>
    </cfRule>
    <cfRule type="cellIs" dxfId="416" priority="37" operator="notEqual">
      <formula>$C$3</formula>
    </cfRule>
    <cfRule type="cellIs" dxfId="415" priority="38" operator="greaterThan">
      <formula>$C$3+$C$4</formula>
    </cfRule>
  </conditionalFormatting>
  <conditionalFormatting sqref="G26">
    <cfRule type="cellIs" dxfId="414" priority="39" operator="greaterThan">
      <formula>$C$3*0.08-$C$27-$C$28</formula>
    </cfRule>
  </conditionalFormatting>
  <conditionalFormatting sqref="G28">
    <cfRule type="cellIs" dxfId="413" priority="40" operator="greaterThan">
      <formula>ROUND(G$3*$L$1,2)</formula>
    </cfRule>
  </conditionalFormatting>
  <conditionalFormatting sqref="J14">
    <cfRule type="cellIs" dxfId="412" priority="25" operator="greaterThan">
      <formula>0</formula>
    </cfRule>
  </conditionalFormatting>
  <conditionalFormatting sqref="J14">
    <cfRule type="cellIs" dxfId="411" priority="24" operator="greaterThan">
      <formula>0</formula>
    </cfRule>
  </conditionalFormatting>
  <conditionalFormatting sqref="I27">
    <cfRule type="cellIs" dxfId="410" priority="23" operator="greaterThan">
      <formula>0</formula>
    </cfRule>
  </conditionalFormatting>
  <conditionalFormatting sqref="I27">
    <cfRule type="cellIs" dxfId="409" priority="22" operator="greaterThan">
      <formula>0</formula>
    </cfRule>
  </conditionalFormatting>
  <conditionalFormatting sqref="I30">
    <cfRule type="cellIs" dxfId="408" priority="26" operator="greaterThan">
      <formula>$C$4</formula>
    </cfRule>
  </conditionalFormatting>
  <conditionalFormatting sqref="I29">
    <cfRule type="cellIs" dxfId="407" priority="21" operator="notEqual">
      <formula>I$3</formula>
    </cfRule>
    <cfRule type="cellIs" dxfId="406" priority="27" operator="notEqual">
      <formula>$C$3</formula>
    </cfRule>
    <cfRule type="cellIs" dxfId="405" priority="28" operator="greaterThan">
      <formula>$C$3+$C$4</formula>
    </cfRule>
  </conditionalFormatting>
  <conditionalFormatting sqref="I26">
    <cfRule type="cellIs" dxfId="404" priority="29" operator="greaterThan">
      <formula>$C$3*0.08-$C$27-$C$28</formula>
    </cfRule>
  </conditionalFormatting>
  <conditionalFormatting sqref="I28">
    <cfRule type="cellIs" dxfId="403" priority="30" operator="greaterThan">
      <formula>ROUND(I$3*$L$1,2)</formula>
    </cfRule>
  </conditionalFormatting>
  <conditionalFormatting sqref="L14">
    <cfRule type="cellIs" dxfId="402" priority="15" operator="greaterThan">
      <formula>0</formula>
    </cfRule>
  </conditionalFormatting>
  <conditionalFormatting sqref="L14">
    <cfRule type="cellIs" dxfId="401" priority="14" operator="greaterThan">
      <formula>0</formula>
    </cfRule>
  </conditionalFormatting>
  <conditionalFormatting sqref="K27">
    <cfRule type="cellIs" dxfId="400" priority="13" operator="greaterThan">
      <formula>0</formula>
    </cfRule>
  </conditionalFormatting>
  <conditionalFormatting sqref="K27">
    <cfRule type="cellIs" dxfId="399" priority="12" operator="greaterThan">
      <formula>0</formula>
    </cfRule>
  </conditionalFormatting>
  <conditionalFormatting sqref="K30">
    <cfRule type="cellIs" dxfId="398" priority="16" operator="greaterThan">
      <formula>$C$4</formula>
    </cfRule>
  </conditionalFormatting>
  <conditionalFormatting sqref="K29">
    <cfRule type="cellIs" dxfId="397" priority="11" operator="notEqual">
      <formula>K$3</formula>
    </cfRule>
    <cfRule type="cellIs" dxfId="396" priority="17" operator="notEqual">
      <formula>$C$3</formula>
    </cfRule>
    <cfRule type="cellIs" dxfId="395" priority="18" operator="greaterThan">
      <formula>$C$3+$C$4</formula>
    </cfRule>
  </conditionalFormatting>
  <conditionalFormatting sqref="K26">
    <cfRule type="cellIs" dxfId="394" priority="19" operator="greaterThan">
      <formula>$C$3*0.08-$C$27-$C$28</formula>
    </cfRule>
  </conditionalFormatting>
  <conditionalFormatting sqref="K28">
    <cfRule type="cellIs" dxfId="393" priority="20" operator="greaterThan">
      <formula>ROUND(K$3*$L$1,2)</formula>
    </cfRule>
  </conditionalFormatting>
  <conditionalFormatting sqref="N14">
    <cfRule type="cellIs" dxfId="392" priority="5" operator="greaterThan">
      <formula>0</formula>
    </cfRule>
  </conditionalFormatting>
  <conditionalFormatting sqref="N14">
    <cfRule type="cellIs" dxfId="391" priority="4" operator="greaterThan">
      <formula>0</formula>
    </cfRule>
  </conditionalFormatting>
  <conditionalFormatting sqref="M27">
    <cfRule type="cellIs" dxfId="390" priority="3" operator="greaterThan">
      <formula>0</formula>
    </cfRule>
  </conditionalFormatting>
  <conditionalFormatting sqref="M27">
    <cfRule type="cellIs" dxfId="389" priority="2" operator="greaterThan">
      <formula>0</formula>
    </cfRule>
  </conditionalFormatting>
  <conditionalFormatting sqref="M30">
    <cfRule type="cellIs" dxfId="388" priority="6" operator="greaterThan">
      <formula>$C$4</formula>
    </cfRule>
  </conditionalFormatting>
  <conditionalFormatting sqref="M29">
    <cfRule type="cellIs" dxfId="387" priority="1" operator="notEqual">
      <formula>M$3</formula>
    </cfRule>
    <cfRule type="cellIs" dxfId="386" priority="7" operator="notEqual">
      <formula>$C$3</formula>
    </cfRule>
    <cfRule type="cellIs" dxfId="385" priority="8" operator="greaterThan">
      <formula>$C$3+$C$4</formula>
    </cfRule>
  </conditionalFormatting>
  <conditionalFormatting sqref="M26">
    <cfRule type="cellIs" dxfId="384" priority="9" operator="greaterThan">
      <formula>$C$3*0.08-$C$27-$C$28</formula>
    </cfRule>
  </conditionalFormatting>
  <conditionalFormatting sqref="M28">
    <cfRule type="cellIs" dxfId="383" priority="10" operator="greaterThan">
      <formula>ROUND(M$3*$L$1,2)</formula>
    </cfRule>
  </conditionalFormatting>
  <dataValidations disablePrompts="1" count="1">
    <dataValidation type="decimal" operator="lessThanOrEqual" allowBlank="1" showInputMessage="1" showErrorMessage="1" error="Cannot exceed the Admin Cost rate limitation of 8 percent." sqref="N3 L1:L2" xr:uid="{00000000-0002-0000-0100-000000000000}">
      <formula1>0.08</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7C80"/>
    <pageSetUpPr fitToPage="1"/>
  </sheetPr>
  <dimension ref="A1:O97"/>
  <sheetViews>
    <sheetView tabSelected="1" zoomScale="95" zoomScaleNormal="95" workbookViewId="0">
      <pane xSplit="3" topLeftCell="D1" activePane="topRight" state="frozen"/>
      <selection activeCell="D1" sqref="D1:G1"/>
      <selection pane="topRight" activeCell="L8" sqref="L8:O9"/>
    </sheetView>
  </sheetViews>
  <sheetFormatPr defaultColWidth="9.109375" defaultRowHeight="11.4" x14ac:dyDescent="0.2"/>
  <cols>
    <col min="1" max="1" width="2.5546875" style="1" customWidth="1"/>
    <col min="2" max="2" width="1.44140625" style="1" customWidth="1"/>
    <col min="3" max="3" width="25.5546875" style="1" customWidth="1"/>
    <col min="4" max="15" width="13.33203125" style="1" customWidth="1"/>
    <col min="16" max="16384" width="9.109375" style="1"/>
  </cols>
  <sheetData>
    <row r="1" spans="1:15" ht="14.1" customHeight="1" x14ac:dyDescent="0.3">
      <c r="A1" s="270" t="s">
        <v>65</v>
      </c>
      <c r="B1" s="271"/>
      <c r="C1" s="272"/>
      <c r="D1" s="496" t="str">
        <f>IF(ISBLANK(Summary!A14)=TRUE,"",Summary!A14)</f>
        <v>[Building 1]</v>
      </c>
      <c r="E1" s="496"/>
      <c r="F1" s="496"/>
      <c r="G1" s="497"/>
      <c r="H1" s="483" t="s">
        <v>0</v>
      </c>
      <c r="I1" s="483"/>
      <c r="J1" s="483"/>
      <c r="K1" s="483"/>
      <c r="L1" s="483"/>
      <c r="M1" s="484"/>
      <c r="N1" s="273" t="s">
        <v>37</v>
      </c>
      <c r="O1" s="274" t="str">
        <f>IF(ISBLANK(Summary!B6)=TRUE,"",Summary!B6)</f>
        <v/>
      </c>
    </row>
    <row r="2" spans="1:15" ht="14.1" customHeight="1" x14ac:dyDescent="0.3">
      <c r="A2" s="275" t="s">
        <v>1</v>
      </c>
      <c r="B2" s="276"/>
      <c r="C2" s="277"/>
      <c r="D2" s="498" t="str">
        <f>IF(ISBLANK(Summary!B4)=TRUE,"",Summary!B4)</f>
        <v/>
      </c>
      <c r="E2" s="499"/>
      <c r="F2" s="499"/>
      <c r="G2" s="500"/>
      <c r="H2" s="485" t="s">
        <v>2</v>
      </c>
      <c r="I2" s="485"/>
      <c r="J2" s="485"/>
      <c r="K2" s="485"/>
      <c r="L2" s="485"/>
      <c r="M2" s="486"/>
      <c r="N2" s="481" t="str">
        <f>IF(ISBLANK(Summary!B7)=TRUE,"",CONCATENATE("Year ",Summary!B7))</f>
        <v/>
      </c>
      <c r="O2" s="482"/>
    </row>
    <row r="3" spans="1:15" ht="14.1" customHeight="1" thickBot="1" x14ac:dyDescent="0.35">
      <c r="A3" s="321" t="s">
        <v>413</v>
      </c>
      <c r="B3" s="278"/>
      <c r="C3" s="279"/>
      <c r="D3" s="501" t="str">
        <f>IF(ISBLANK(Summary!B5)=TRUE,"",Summary!B5)</f>
        <v/>
      </c>
      <c r="E3" s="502"/>
      <c r="F3" s="502"/>
      <c r="G3" s="503"/>
      <c r="H3" s="485" t="s">
        <v>440</v>
      </c>
      <c r="I3" s="485"/>
      <c r="J3" s="485"/>
      <c r="K3" s="485"/>
      <c r="L3" s="485"/>
      <c r="M3" s="486"/>
      <c r="N3" s="280" t="s">
        <v>68</v>
      </c>
      <c r="O3" s="281">
        <f>IF(Summary!B9="yes",Summary!B8,0)</f>
        <v>0</v>
      </c>
    </row>
    <row r="4" spans="1:15" ht="14.1" customHeight="1" x14ac:dyDescent="0.3">
      <c r="A4" s="282" t="s">
        <v>66</v>
      </c>
      <c r="B4" s="276"/>
      <c r="C4" s="277"/>
      <c r="D4" s="351">
        <f>Bldg1Budget!C2</f>
        <v>0</v>
      </c>
      <c r="E4" s="352"/>
      <c r="F4" s="268"/>
      <c r="G4" s="268"/>
      <c r="H4" s="485" t="s">
        <v>441</v>
      </c>
      <c r="I4" s="485"/>
      <c r="J4" s="485"/>
      <c r="K4" s="485"/>
      <c r="L4" s="485"/>
      <c r="M4" s="485"/>
      <c r="N4" s="283"/>
      <c r="O4" s="284"/>
    </row>
    <row r="5" spans="1:15" ht="14.1" customHeight="1" thickBot="1" x14ac:dyDescent="0.35">
      <c r="A5" s="285" t="s">
        <v>67</v>
      </c>
      <c r="B5" s="286"/>
      <c r="C5" s="287"/>
      <c r="D5" s="266">
        <f>Bldg1Budget!C3</f>
        <v>0</v>
      </c>
      <c r="E5" s="267"/>
      <c r="F5" s="268"/>
      <c r="G5" s="269"/>
      <c r="H5" s="269"/>
      <c r="I5" s="269"/>
      <c r="J5" s="268"/>
      <c r="K5" s="288"/>
      <c r="L5" s="289"/>
      <c r="M5" s="268"/>
      <c r="N5" s="74"/>
      <c r="O5" s="98"/>
    </row>
    <row r="6" spans="1:15" ht="9" customHeight="1" x14ac:dyDescent="0.25">
      <c r="A6" s="99"/>
      <c r="B6" s="5"/>
      <c r="C6" s="5"/>
      <c r="D6" s="5"/>
      <c r="E6" s="5"/>
      <c r="F6" s="5"/>
      <c r="G6" s="7"/>
      <c r="H6" s="5"/>
      <c r="I6" s="5"/>
      <c r="J6" s="5"/>
      <c r="K6" s="5"/>
      <c r="L6" s="5"/>
      <c r="M6" s="5"/>
      <c r="N6" s="3"/>
      <c r="O6" s="97"/>
    </row>
    <row r="7" spans="1:15" ht="15" customHeight="1" thickBot="1" x14ac:dyDescent="0.3">
      <c r="A7" s="100" t="s">
        <v>38</v>
      </c>
      <c r="B7" s="5"/>
      <c r="C7" s="5"/>
      <c r="D7" s="5"/>
      <c r="E7" s="5"/>
      <c r="F7" s="5"/>
      <c r="G7" s="7"/>
      <c r="H7" s="5"/>
      <c r="I7" s="5"/>
      <c r="J7" s="5"/>
      <c r="K7" s="5"/>
      <c r="L7" s="5"/>
      <c r="M7" s="5"/>
      <c r="N7" s="3"/>
      <c r="O7" s="97"/>
    </row>
    <row r="8" spans="1:15" ht="15" customHeight="1" x14ac:dyDescent="0.3">
      <c r="A8" s="505" t="s">
        <v>39</v>
      </c>
      <c r="B8" s="506"/>
      <c r="C8" s="506"/>
      <c r="D8" s="506"/>
      <c r="E8" s="507"/>
      <c r="F8" s="80">
        <v>0</v>
      </c>
      <c r="G8" s="7"/>
      <c r="H8" s="5"/>
      <c r="I8" s="5"/>
      <c r="J8" s="5"/>
      <c r="K8" s="5"/>
      <c r="L8" s="489" t="s">
        <v>73</v>
      </c>
      <c r="M8" s="504"/>
      <c r="N8" s="489" t="s">
        <v>72</v>
      </c>
      <c r="O8" s="490"/>
    </row>
    <row r="9" spans="1:15" ht="15" customHeight="1" thickBot="1" x14ac:dyDescent="0.35">
      <c r="A9" s="471" t="s">
        <v>35</v>
      </c>
      <c r="B9" s="472"/>
      <c r="C9" s="472"/>
      <c r="D9" s="472"/>
      <c r="E9" s="473"/>
      <c r="F9" s="81">
        <v>0</v>
      </c>
      <c r="G9" s="7"/>
      <c r="H9" s="5"/>
      <c r="I9" s="5"/>
      <c r="J9" s="5"/>
      <c r="K9" s="5"/>
      <c r="L9" s="487" t="s">
        <v>74</v>
      </c>
      <c r="M9" s="488"/>
      <c r="N9" s="487" t="s">
        <v>71</v>
      </c>
      <c r="O9" s="491"/>
    </row>
    <row r="10" spans="1:15" ht="9" customHeight="1" thickBot="1" x14ac:dyDescent="0.3">
      <c r="A10" s="99"/>
      <c r="B10" s="5"/>
      <c r="C10" s="5"/>
      <c r="D10" s="5"/>
      <c r="E10" s="5"/>
      <c r="F10" s="5"/>
      <c r="G10" s="5"/>
      <c r="H10" s="5"/>
      <c r="I10" s="5"/>
      <c r="J10" s="5"/>
      <c r="K10" s="5"/>
      <c r="L10" s="5"/>
      <c r="M10" s="5"/>
      <c r="N10" s="5"/>
      <c r="O10" s="97"/>
    </row>
    <row r="11" spans="1:15" ht="12" x14ac:dyDescent="0.25">
      <c r="A11" s="164" t="s">
        <v>3</v>
      </c>
      <c r="B11" s="474" t="s">
        <v>4</v>
      </c>
      <c r="C11" s="475"/>
      <c r="D11" s="476" t="s">
        <v>5</v>
      </c>
      <c r="E11" s="477"/>
      <c r="F11" s="418" t="s">
        <v>6</v>
      </c>
      <c r="G11" s="419"/>
      <c r="H11" s="418" t="s">
        <v>7</v>
      </c>
      <c r="I11" s="419"/>
      <c r="J11" s="418" t="s">
        <v>8</v>
      </c>
      <c r="K11" s="419"/>
      <c r="L11" s="418" t="s">
        <v>9</v>
      </c>
      <c r="M11" s="419"/>
      <c r="N11" s="492" t="s">
        <v>10</v>
      </c>
      <c r="O11" s="493"/>
    </row>
    <row r="12" spans="1:15" s="2" customFormat="1" ht="12" x14ac:dyDescent="0.25">
      <c r="A12" s="420"/>
      <c r="B12" s="421"/>
      <c r="C12" s="422"/>
      <c r="D12" s="478"/>
      <c r="E12" s="479"/>
      <c r="F12" s="423" t="s">
        <v>11</v>
      </c>
      <c r="G12" s="424"/>
      <c r="H12" s="423" t="s">
        <v>12</v>
      </c>
      <c r="I12" s="424"/>
      <c r="J12" s="423" t="s">
        <v>13</v>
      </c>
      <c r="K12" s="424"/>
      <c r="L12" s="423" t="s">
        <v>14</v>
      </c>
      <c r="M12" s="424"/>
      <c r="N12" s="494" t="s">
        <v>15</v>
      </c>
      <c r="O12" s="495"/>
    </row>
    <row r="13" spans="1:15" s="2" customFormat="1" ht="14.25" customHeight="1" x14ac:dyDescent="0.25">
      <c r="A13" s="414"/>
      <c r="B13" s="415"/>
      <c r="C13" s="480"/>
      <c r="D13" s="456" t="s">
        <v>816</v>
      </c>
      <c r="E13" s="457"/>
      <c r="F13" s="469" t="s">
        <v>26</v>
      </c>
      <c r="G13" s="470"/>
      <c r="H13" s="469" t="s">
        <v>16</v>
      </c>
      <c r="I13" s="470"/>
      <c r="J13" s="469" t="s">
        <v>17</v>
      </c>
      <c r="K13" s="470"/>
      <c r="L13" s="469" t="s">
        <v>18</v>
      </c>
      <c r="M13" s="470"/>
      <c r="N13" s="467" t="s">
        <v>19</v>
      </c>
      <c r="O13" s="468"/>
    </row>
    <row r="14" spans="1:15" s="2" customFormat="1" ht="24.75" customHeight="1" x14ac:dyDescent="0.25">
      <c r="A14" s="412" t="s">
        <v>20</v>
      </c>
      <c r="B14" s="413"/>
      <c r="C14" s="455"/>
      <c r="D14" s="10" t="s">
        <v>59</v>
      </c>
      <c r="E14" s="8" t="s">
        <v>58</v>
      </c>
      <c r="F14" s="10" t="s">
        <v>59</v>
      </c>
      <c r="G14" s="8" t="s">
        <v>58</v>
      </c>
      <c r="H14" s="10" t="s">
        <v>59</v>
      </c>
      <c r="I14" s="8" t="s">
        <v>58</v>
      </c>
      <c r="J14" s="10" t="s">
        <v>59</v>
      </c>
      <c r="K14" s="8" t="s">
        <v>58</v>
      </c>
      <c r="L14" s="10" t="s">
        <v>59</v>
      </c>
      <c r="M14" s="8" t="s">
        <v>58</v>
      </c>
      <c r="N14" s="10" t="s">
        <v>59</v>
      </c>
      <c r="O14" s="8" t="s">
        <v>58</v>
      </c>
    </row>
    <row r="15" spans="1:15" ht="14.1" customHeight="1" x14ac:dyDescent="0.25">
      <c r="A15" s="11">
        <v>1</v>
      </c>
      <c r="B15" s="166" t="s">
        <v>40</v>
      </c>
      <c r="C15" s="28"/>
      <c r="D15" s="17"/>
      <c r="E15" s="18" t="s">
        <v>31</v>
      </c>
      <c r="F15" s="17"/>
      <c r="G15" s="18"/>
      <c r="H15" s="17"/>
      <c r="I15" s="19"/>
      <c r="J15" s="20"/>
      <c r="K15" s="21"/>
      <c r="L15" s="20"/>
      <c r="M15" s="21"/>
      <c r="N15" s="22"/>
      <c r="O15" s="23"/>
    </row>
    <row r="16" spans="1:15" ht="14.1" customHeight="1" x14ac:dyDescent="0.3">
      <c r="A16" s="12"/>
      <c r="B16" s="9"/>
      <c r="C16" s="27" t="s">
        <v>23</v>
      </c>
      <c r="D16" s="178">
        <f>Bldg1Budget!M9</f>
        <v>0</v>
      </c>
      <c r="E16" s="179">
        <f>Bldg1Budget!N9</f>
        <v>0</v>
      </c>
      <c r="F16" s="58">
        <v>0</v>
      </c>
      <c r="G16" s="59">
        <v>0</v>
      </c>
      <c r="H16" s="58">
        <v>0</v>
      </c>
      <c r="I16" s="59">
        <v>0</v>
      </c>
      <c r="J16" s="58">
        <v>0</v>
      </c>
      <c r="K16" s="59">
        <v>0</v>
      </c>
      <c r="L16" s="58">
        <v>0</v>
      </c>
      <c r="M16" s="59">
        <v>0</v>
      </c>
      <c r="N16" s="113">
        <f>F16+H16+J16+L16</f>
        <v>0</v>
      </c>
      <c r="O16" s="111">
        <f>G16+I16+K16+M16</f>
        <v>0</v>
      </c>
    </row>
    <row r="17" spans="1:15" ht="14.1" customHeight="1" x14ac:dyDescent="0.3">
      <c r="A17" s="12"/>
      <c r="B17" s="9"/>
      <c r="C17" s="27" t="s">
        <v>32</v>
      </c>
      <c r="D17" s="180">
        <f>Bldg1Budget!M10</f>
        <v>0</v>
      </c>
      <c r="E17" s="181">
        <f>Bldg1Budget!N10</f>
        <v>0</v>
      </c>
      <c r="F17" s="60">
        <v>0</v>
      </c>
      <c r="G17" s="61"/>
      <c r="H17" s="60">
        <v>0</v>
      </c>
      <c r="I17" s="61">
        <v>0</v>
      </c>
      <c r="J17" s="60">
        <v>0</v>
      </c>
      <c r="K17" s="61">
        <v>0</v>
      </c>
      <c r="L17" s="60">
        <v>0</v>
      </c>
      <c r="M17" s="61">
        <v>0</v>
      </c>
      <c r="N17" s="109">
        <f t="shared" ref="N17:O21" si="0">F17+H17+J17+L17</f>
        <v>0</v>
      </c>
      <c r="O17" s="110">
        <f t="shared" si="0"/>
        <v>0</v>
      </c>
    </row>
    <row r="18" spans="1:15" ht="14.1" customHeight="1" x14ac:dyDescent="0.3">
      <c r="A18" s="12"/>
      <c r="B18" s="9"/>
      <c r="C18" s="27" t="s">
        <v>34</v>
      </c>
      <c r="D18" s="180">
        <f>Bldg1Budget!M11</f>
        <v>0</v>
      </c>
      <c r="E18" s="181">
        <f>Bldg1Budget!N11</f>
        <v>0</v>
      </c>
      <c r="F18" s="60">
        <v>0</v>
      </c>
      <c r="G18" s="61">
        <v>0</v>
      </c>
      <c r="H18" s="60">
        <v>0</v>
      </c>
      <c r="I18" s="61">
        <v>0</v>
      </c>
      <c r="J18" s="60">
        <v>0</v>
      </c>
      <c r="K18" s="61">
        <v>0</v>
      </c>
      <c r="L18" s="60">
        <v>0</v>
      </c>
      <c r="M18" s="61">
        <v>0</v>
      </c>
      <c r="N18" s="109">
        <f t="shared" si="0"/>
        <v>0</v>
      </c>
      <c r="O18" s="110">
        <f t="shared" si="0"/>
        <v>0</v>
      </c>
    </row>
    <row r="19" spans="1:15" ht="14.1" customHeight="1" x14ac:dyDescent="0.3">
      <c r="A19" s="12"/>
      <c r="B19" s="9"/>
      <c r="C19" s="27" t="s">
        <v>63</v>
      </c>
      <c r="D19" s="180">
        <f>Bldg1Budget!M12</f>
        <v>0</v>
      </c>
      <c r="E19" s="181">
        <f>Bldg1Budget!N12</f>
        <v>0</v>
      </c>
      <c r="F19" s="60">
        <v>0</v>
      </c>
      <c r="G19" s="61">
        <v>0</v>
      </c>
      <c r="H19" s="60">
        <v>0</v>
      </c>
      <c r="I19" s="61">
        <v>0</v>
      </c>
      <c r="J19" s="60">
        <v>0</v>
      </c>
      <c r="K19" s="61">
        <v>0</v>
      </c>
      <c r="L19" s="60">
        <v>0</v>
      </c>
      <c r="M19" s="61">
        <v>0</v>
      </c>
      <c r="N19" s="109">
        <f t="shared" ref="N19" si="1">F19+H19+J19+L19</f>
        <v>0</v>
      </c>
      <c r="O19" s="110">
        <f t="shared" ref="O19" si="2">G19+I19+K19+M19</f>
        <v>0</v>
      </c>
    </row>
    <row r="20" spans="1:15" ht="14.1" customHeight="1" x14ac:dyDescent="0.3">
      <c r="A20" s="12"/>
      <c r="B20" s="9"/>
      <c r="C20" s="27" t="s">
        <v>33</v>
      </c>
      <c r="D20" s="180">
        <f>Bldg1Budget!M13</f>
        <v>0</v>
      </c>
      <c r="E20" s="181">
        <f>Bldg1Budget!N13</f>
        <v>0</v>
      </c>
      <c r="F20" s="60">
        <v>0</v>
      </c>
      <c r="G20" s="61">
        <v>0</v>
      </c>
      <c r="H20" s="60">
        <v>0</v>
      </c>
      <c r="I20" s="61">
        <v>0</v>
      </c>
      <c r="J20" s="60">
        <v>0</v>
      </c>
      <c r="K20" s="61">
        <v>0</v>
      </c>
      <c r="L20" s="60">
        <v>0</v>
      </c>
      <c r="M20" s="61">
        <v>0</v>
      </c>
      <c r="N20" s="109">
        <f t="shared" ref="N20:O20" si="3">F20+H20+J20+L20</f>
        <v>0</v>
      </c>
      <c r="O20" s="110">
        <f t="shared" si="3"/>
        <v>0</v>
      </c>
    </row>
    <row r="21" spans="1:15" ht="14.1" customHeight="1" x14ac:dyDescent="0.3">
      <c r="A21" s="13"/>
      <c r="B21" s="16"/>
      <c r="C21" s="29" t="s">
        <v>62</v>
      </c>
      <c r="D21" s="202">
        <f>Bldg1Budget!M14</f>
        <v>0</v>
      </c>
      <c r="E21" s="181">
        <f>Bldg1Budget!N14</f>
        <v>0</v>
      </c>
      <c r="F21" s="96">
        <v>0</v>
      </c>
      <c r="G21" s="61">
        <v>0</v>
      </c>
      <c r="H21" s="96">
        <v>0</v>
      </c>
      <c r="I21" s="61">
        <v>0</v>
      </c>
      <c r="J21" s="96">
        <v>0</v>
      </c>
      <c r="K21" s="61">
        <v>0</v>
      </c>
      <c r="L21" s="60">
        <v>0</v>
      </c>
      <c r="M21" s="96">
        <v>0</v>
      </c>
      <c r="N21" s="114">
        <f t="shared" si="0"/>
        <v>0</v>
      </c>
      <c r="O21" s="112">
        <f t="shared" si="0"/>
        <v>0</v>
      </c>
    </row>
    <row r="22" spans="1:15" ht="14.1" customHeight="1" x14ac:dyDescent="0.3">
      <c r="A22" s="11">
        <v>2</v>
      </c>
      <c r="B22" s="453" t="s">
        <v>41</v>
      </c>
      <c r="C22" s="454"/>
      <c r="D22" s="182" t="str">
        <f>IF(SUM(D23:E27)&lt;D4*0.05,"Warning, Total Professional Development Costs Are Less Than Required Minimum","")</f>
        <v/>
      </c>
      <c r="E22" s="183"/>
      <c r="F22" s="34"/>
      <c r="G22" s="35"/>
      <c r="H22" s="34"/>
      <c r="I22" s="36"/>
      <c r="J22" s="37"/>
      <c r="K22" s="38"/>
      <c r="L22" s="37"/>
      <c r="M22" s="38"/>
      <c r="N22" s="39"/>
      <c r="O22" s="69" t="str">
        <f>IF(L42&gt;0,IF(SUM(N23:O27)&lt;D4*0.05,"Warning, Total Professional Development Costs Are Less Than Required Minimum",""),"")</f>
        <v/>
      </c>
    </row>
    <row r="23" spans="1:15" ht="14.1" customHeight="1" x14ac:dyDescent="0.3">
      <c r="A23" s="12"/>
      <c r="B23" s="9"/>
      <c r="C23" s="27" t="s">
        <v>23</v>
      </c>
      <c r="D23" s="184">
        <f>Bldg1Budget!M15</f>
        <v>0</v>
      </c>
      <c r="E23" s="185">
        <f>Bldg1Budget!N15</f>
        <v>0</v>
      </c>
      <c r="F23" s="62">
        <v>0</v>
      </c>
      <c r="G23" s="63">
        <v>0</v>
      </c>
      <c r="H23" s="62">
        <v>0</v>
      </c>
      <c r="I23" s="63">
        <v>0</v>
      </c>
      <c r="J23" s="62">
        <v>0</v>
      </c>
      <c r="K23" s="63">
        <v>0</v>
      </c>
      <c r="L23" s="62">
        <v>0</v>
      </c>
      <c r="M23" s="63">
        <v>0</v>
      </c>
      <c r="N23" s="113">
        <f t="shared" ref="N23:O27" si="4">F23+H23+J23+L23</f>
        <v>0</v>
      </c>
      <c r="O23" s="111">
        <f t="shared" si="4"/>
        <v>0</v>
      </c>
    </row>
    <row r="24" spans="1:15" ht="14.1" customHeight="1" x14ac:dyDescent="0.3">
      <c r="A24" s="12"/>
      <c r="B24" s="9"/>
      <c r="C24" s="27" t="s">
        <v>32</v>
      </c>
      <c r="D24" s="180">
        <f>Bldg1Budget!M16</f>
        <v>0</v>
      </c>
      <c r="E24" s="181">
        <f>Bldg1Budget!N16</f>
        <v>0</v>
      </c>
      <c r="F24" s="60">
        <v>0</v>
      </c>
      <c r="G24" s="61">
        <v>0</v>
      </c>
      <c r="H24" s="60">
        <v>0</v>
      </c>
      <c r="I24" s="61">
        <v>0</v>
      </c>
      <c r="J24" s="60">
        <v>0</v>
      </c>
      <c r="K24" s="61">
        <v>0</v>
      </c>
      <c r="L24" s="60">
        <v>0</v>
      </c>
      <c r="M24" s="61">
        <v>0</v>
      </c>
      <c r="N24" s="109">
        <f t="shared" si="4"/>
        <v>0</v>
      </c>
      <c r="O24" s="110">
        <f t="shared" si="4"/>
        <v>0</v>
      </c>
    </row>
    <row r="25" spans="1:15" ht="14.1" customHeight="1" x14ac:dyDescent="0.3">
      <c r="A25" s="12"/>
      <c r="B25" s="9"/>
      <c r="C25" s="27" t="s">
        <v>34</v>
      </c>
      <c r="D25" s="180">
        <f>Bldg1Budget!M17</f>
        <v>0</v>
      </c>
      <c r="E25" s="181">
        <f>Bldg1Budget!N17</f>
        <v>0</v>
      </c>
      <c r="F25" s="60">
        <v>0</v>
      </c>
      <c r="G25" s="61">
        <v>0</v>
      </c>
      <c r="H25" s="60">
        <v>0</v>
      </c>
      <c r="I25" s="61">
        <v>0</v>
      </c>
      <c r="J25" s="60">
        <v>0</v>
      </c>
      <c r="K25" s="61">
        <v>0</v>
      </c>
      <c r="L25" s="60">
        <v>0</v>
      </c>
      <c r="M25" s="61">
        <v>0</v>
      </c>
      <c r="N25" s="109">
        <f t="shared" si="4"/>
        <v>0</v>
      </c>
      <c r="O25" s="110">
        <f t="shared" si="4"/>
        <v>0</v>
      </c>
    </row>
    <row r="26" spans="1:15" ht="14.1" customHeight="1" x14ac:dyDescent="0.3">
      <c r="A26" s="12"/>
      <c r="B26" s="9"/>
      <c r="C26" s="27" t="s">
        <v>33</v>
      </c>
      <c r="D26" s="180">
        <f>Bldg1Budget!M18</f>
        <v>0</v>
      </c>
      <c r="E26" s="181">
        <f>Bldg1Budget!N18</f>
        <v>0</v>
      </c>
      <c r="F26" s="60">
        <v>0</v>
      </c>
      <c r="G26" s="61">
        <v>0</v>
      </c>
      <c r="H26" s="60">
        <v>0</v>
      </c>
      <c r="I26" s="61">
        <v>0</v>
      </c>
      <c r="J26" s="60">
        <v>0</v>
      </c>
      <c r="K26" s="61">
        <v>0</v>
      </c>
      <c r="L26" s="60">
        <v>0</v>
      </c>
      <c r="M26" s="61">
        <v>0</v>
      </c>
      <c r="N26" s="109">
        <f t="shared" si="4"/>
        <v>0</v>
      </c>
      <c r="O26" s="110">
        <f t="shared" si="4"/>
        <v>0</v>
      </c>
    </row>
    <row r="27" spans="1:15" ht="14.1" customHeight="1" x14ac:dyDescent="0.3">
      <c r="A27" s="13"/>
      <c r="B27" s="16"/>
      <c r="C27" s="29" t="s">
        <v>64</v>
      </c>
      <c r="D27" s="180">
        <f>Bldg1Budget!M19</f>
        <v>0</v>
      </c>
      <c r="E27" s="181">
        <f>Bldg1Budget!N19</f>
        <v>0</v>
      </c>
      <c r="F27" s="83">
        <f t="shared" ref="F27:M27" si="5">-F21-F40</f>
        <v>0</v>
      </c>
      <c r="G27" s="84">
        <f t="shared" si="5"/>
        <v>0</v>
      </c>
      <c r="H27" s="83">
        <f t="shared" si="5"/>
        <v>0</v>
      </c>
      <c r="I27" s="84">
        <f t="shared" si="5"/>
        <v>0</v>
      </c>
      <c r="J27" s="83">
        <f t="shared" si="5"/>
        <v>0</v>
      </c>
      <c r="K27" s="84">
        <f t="shared" si="5"/>
        <v>0</v>
      </c>
      <c r="L27" s="83">
        <f t="shared" si="5"/>
        <v>0</v>
      </c>
      <c r="M27" s="84">
        <f t="shared" si="5"/>
        <v>0</v>
      </c>
      <c r="N27" s="114">
        <f t="shared" si="4"/>
        <v>0</v>
      </c>
      <c r="O27" s="115">
        <f t="shared" si="4"/>
        <v>0</v>
      </c>
    </row>
    <row r="28" spans="1:15" ht="14.1" customHeight="1" x14ac:dyDescent="0.3">
      <c r="A28" s="11">
        <v>3</v>
      </c>
      <c r="B28" s="451" t="s">
        <v>55</v>
      </c>
      <c r="C28" s="452"/>
      <c r="D28" s="182" t="str">
        <f>IF(SUM(D29:E31)&gt;D4*0.08,"Warning, Total Student Access Costs Exceed Allowable Limit","")</f>
        <v/>
      </c>
      <c r="E28" s="186"/>
      <c r="F28" s="75"/>
      <c r="G28" s="75"/>
      <c r="H28" s="75"/>
      <c r="I28" s="76"/>
      <c r="J28" s="37"/>
      <c r="K28" s="38"/>
      <c r="L28" s="37"/>
      <c r="M28" s="38"/>
      <c r="N28" s="39"/>
      <c r="O28" s="69" t="str">
        <f>IF(SUM(N29:O31)&gt;D4*0.08,"Warning, Total Student Access Costs Exceed Allowable Limit","")</f>
        <v/>
      </c>
    </row>
    <row r="29" spans="1:15" ht="14.1" customHeight="1" x14ac:dyDescent="0.3">
      <c r="A29" s="12"/>
      <c r="B29" s="9"/>
      <c r="C29" s="27" t="s">
        <v>56</v>
      </c>
      <c r="D29" s="184">
        <f>Bldg1Budget!M20</f>
        <v>0</v>
      </c>
      <c r="E29" s="185">
        <f>Bldg1Budget!N20</f>
        <v>0</v>
      </c>
      <c r="F29" s="62">
        <v>0</v>
      </c>
      <c r="G29" s="63">
        <v>0</v>
      </c>
      <c r="H29" s="62">
        <v>0</v>
      </c>
      <c r="I29" s="63">
        <v>0</v>
      </c>
      <c r="J29" s="62">
        <v>0</v>
      </c>
      <c r="K29" s="63">
        <v>0</v>
      </c>
      <c r="L29" s="62">
        <v>0</v>
      </c>
      <c r="M29" s="63">
        <v>0</v>
      </c>
      <c r="N29" s="113">
        <f t="shared" ref="N29:O31" si="6">F29+H29+J29+L29</f>
        <v>0</v>
      </c>
      <c r="O29" s="86">
        <f t="shared" si="6"/>
        <v>0</v>
      </c>
    </row>
    <row r="30" spans="1:15" ht="14.1" customHeight="1" x14ac:dyDescent="0.3">
      <c r="A30" s="12"/>
      <c r="B30" s="9"/>
      <c r="C30" s="27" t="s">
        <v>57</v>
      </c>
      <c r="D30" s="180">
        <f>Bldg1Budget!M21</f>
        <v>0</v>
      </c>
      <c r="E30" s="181">
        <f>Bldg1Budget!N21</f>
        <v>0</v>
      </c>
      <c r="F30" s="60">
        <v>0</v>
      </c>
      <c r="G30" s="61">
        <v>0</v>
      </c>
      <c r="H30" s="60">
        <v>0</v>
      </c>
      <c r="I30" s="61">
        <v>0</v>
      </c>
      <c r="J30" s="60">
        <v>0</v>
      </c>
      <c r="K30" s="61">
        <v>0</v>
      </c>
      <c r="L30" s="60">
        <v>0</v>
      </c>
      <c r="M30" s="61">
        <v>0</v>
      </c>
      <c r="N30" s="109">
        <f t="shared" si="6"/>
        <v>0</v>
      </c>
      <c r="O30" s="110">
        <f t="shared" si="6"/>
        <v>0</v>
      </c>
    </row>
    <row r="31" spans="1:15" ht="14.1" customHeight="1" x14ac:dyDescent="0.3">
      <c r="A31" s="32"/>
      <c r="B31" s="33"/>
      <c r="C31" s="103" t="s">
        <v>33</v>
      </c>
      <c r="D31" s="177">
        <f>Bldg1Budget!M22</f>
        <v>0</v>
      </c>
      <c r="E31" s="187"/>
      <c r="F31" s="108">
        <v>0</v>
      </c>
      <c r="G31" s="107"/>
      <c r="H31" s="108">
        <v>0</v>
      </c>
      <c r="I31" s="107"/>
      <c r="J31" s="108">
        <v>0</v>
      </c>
      <c r="K31" s="107"/>
      <c r="L31" s="108">
        <v>0</v>
      </c>
      <c r="M31" s="107"/>
      <c r="N31" s="114">
        <f t="shared" si="6"/>
        <v>0</v>
      </c>
      <c r="O31" s="107">
        <f t="shared" si="6"/>
        <v>0</v>
      </c>
    </row>
    <row r="32" spans="1:15" ht="14.1" customHeight="1" x14ac:dyDescent="0.3">
      <c r="A32" s="68"/>
      <c r="B32" s="25"/>
      <c r="C32" s="25"/>
      <c r="D32" s="188"/>
      <c r="E32" s="189"/>
      <c r="F32" s="40"/>
      <c r="G32" s="41"/>
      <c r="H32" s="40"/>
      <c r="I32" s="41"/>
      <c r="J32" s="40"/>
      <c r="K32" s="41"/>
      <c r="L32" s="40"/>
      <c r="M32" s="41"/>
      <c r="N32" s="40"/>
      <c r="O32" s="41"/>
    </row>
    <row r="33" spans="1:15" s="3" customFormat="1" ht="14.1" customHeight="1" x14ac:dyDescent="0.3">
      <c r="A33" s="12">
        <v>4</v>
      </c>
      <c r="B33" s="24" t="s">
        <v>42</v>
      </c>
      <c r="C33" s="26"/>
      <c r="D33" s="77" t="str">
        <f>IF(SUM(D34:D36)&gt;D4*0.04,"Warning, Total Evaluation Costs Exceed Allowable Limit","")</f>
        <v/>
      </c>
      <c r="E33" s="56"/>
      <c r="F33" s="55"/>
      <c r="G33" s="56"/>
      <c r="H33" s="55"/>
      <c r="I33" s="56"/>
      <c r="J33" s="55"/>
      <c r="K33" s="56"/>
      <c r="L33" s="55"/>
      <c r="M33" s="56"/>
      <c r="N33" s="57"/>
      <c r="O33" s="70" t="str">
        <f>IF(SUM(N34:N36)&gt;D4*0.04,"Warning, Total Evaluation Costs Exceed Allowable Limit","")</f>
        <v/>
      </c>
    </row>
    <row r="34" spans="1:15" ht="14.1" customHeight="1" x14ac:dyDescent="0.3">
      <c r="A34" s="12"/>
      <c r="B34" s="9"/>
      <c r="C34" s="27" t="s">
        <v>32</v>
      </c>
      <c r="D34" s="175">
        <f>Bldg1Budget!M23</f>
        <v>0</v>
      </c>
      <c r="E34" s="190"/>
      <c r="F34" s="64">
        <v>0</v>
      </c>
      <c r="G34" s="52"/>
      <c r="H34" s="64">
        <v>0</v>
      </c>
      <c r="I34" s="52"/>
      <c r="J34" s="64">
        <v>0</v>
      </c>
      <c r="K34" s="52"/>
      <c r="L34" s="64">
        <v>0</v>
      </c>
      <c r="M34" s="52"/>
      <c r="N34" s="113">
        <f>F34+H34+J34+L34</f>
        <v>0</v>
      </c>
      <c r="O34" s="52"/>
    </row>
    <row r="35" spans="1:15" ht="14.1" customHeight="1" x14ac:dyDescent="0.3">
      <c r="A35" s="12"/>
      <c r="B35" s="9"/>
      <c r="C35" s="27" t="s">
        <v>34</v>
      </c>
      <c r="D35" s="176">
        <f>Bldg1Budget!M24</f>
        <v>0</v>
      </c>
      <c r="E35" s="191"/>
      <c r="F35" s="65">
        <v>0</v>
      </c>
      <c r="G35" s="53"/>
      <c r="H35" s="65">
        <v>0</v>
      </c>
      <c r="I35" s="53"/>
      <c r="J35" s="65">
        <v>0</v>
      </c>
      <c r="K35" s="53"/>
      <c r="L35" s="65">
        <v>0</v>
      </c>
      <c r="M35" s="53"/>
      <c r="N35" s="109">
        <f>F35+H35+J35+L35</f>
        <v>0</v>
      </c>
      <c r="O35" s="106"/>
    </row>
    <row r="36" spans="1:15" ht="14.1" customHeight="1" x14ac:dyDescent="0.3">
      <c r="A36" s="32"/>
      <c r="B36" s="33"/>
      <c r="C36" s="103" t="s">
        <v>33</v>
      </c>
      <c r="D36" s="177">
        <f>Bldg1Budget!M25</f>
        <v>0</v>
      </c>
      <c r="E36" s="187"/>
      <c r="F36" s="108">
        <v>0</v>
      </c>
      <c r="G36" s="107"/>
      <c r="H36" s="108">
        <v>0</v>
      </c>
      <c r="I36" s="107"/>
      <c r="J36" s="108">
        <v>0</v>
      </c>
      <c r="K36" s="107"/>
      <c r="L36" s="108">
        <v>0</v>
      </c>
      <c r="M36" s="107"/>
      <c r="N36" s="114">
        <f>F36+H36+J36+L36</f>
        <v>0</v>
      </c>
      <c r="O36" s="107"/>
    </row>
    <row r="37" spans="1:15" s="3" customFormat="1" ht="14.1" customHeight="1" x14ac:dyDescent="0.3">
      <c r="A37" s="68"/>
      <c r="B37" s="25"/>
      <c r="C37" s="25"/>
      <c r="D37" s="188"/>
      <c r="E37" s="189"/>
      <c r="F37" s="40"/>
      <c r="G37" s="41"/>
      <c r="H37" s="40"/>
      <c r="I37" s="41"/>
      <c r="J37" s="40"/>
      <c r="K37" s="41"/>
      <c r="L37" s="40"/>
      <c r="M37" s="41"/>
      <c r="N37" s="40"/>
      <c r="O37" s="41"/>
    </row>
    <row r="38" spans="1:15" s="3" customFormat="1" ht="14.1" customHeight="1" x14ac:dyDescent="0.3">
      <c r="A38" s="12">
        <v>5</v>
      </c>
      <c r="B38" s="24" t="s">
        <v>43</v>
      </c>
      <c r="C38" s="26"/>
      <c r="D38" s="77" t="str">
        <f>IF(SUM(D39:D41)&gt;D4*0.08,"Warning, Total Other Admin Costs Exceed Allowable Limit","")</f>
        <v/>
      </c>
      <c r="E38" s="56"/>
      <c r="F38" s="55"/>
      <c r="G38" s="56"/>
      <c r="H38" s="55"/>
      <c r="I38" s="56"/>
      <c r="J38" s="55"/>
      <c r="K38" s="56"/>
      <c r="L38" s="55"/>
      <c r="M38" s="56"/>
      <c r="N38" s="57"/>
      <c r="O38" s="70" t="str">
        <f>IF(SUM(N39:O41)&gt;D4*0.08,"Warning, Total Admin Costs Exceed Allowable Limit","")</f>
        <v/>
      </c>
    </row>
    <row r="39" spans="1:15" ht="14.1" customHeight="1" x14ac:dyDescent="0.3">
      <c r="A39" s="12"/>
      <c r="B39" s="9"/>
      <c r="C39" s="27" t="s">
        <v>43</v>
      </c>
      <c r="D39" s="205">
        <f>Bldg1Budget!M26</f>
        <v>0</v>
      </c>
      <c r="E39" s="191"/>
      <c r="F39" s="66">
        <v>0</v>
      </c>
      <c r="G39" s="53"/>
      <c r="H39" s="66">
        <v>0</v>
      </c>
      <c r="I39" s="53"/>
      <c r="J39" s="66">
        <v>0</v>
      </c>
      <c r="K39" s="53"/>
      <c r="L39" s="66">
        <v>0</v>
      </c>
      <c r="M39" s="53"/>
      <c r="N39" s="113">
        <f>F39+H39+J39+L39</f>
        <v>0</v>
      </c>
      <c r="O39" s="53"/>
    </row>
    <row r="40" spans="1:15" ht="14.1" customHeight="1" x14ac:dyDescent="0.3">
      <c r="A40" s="12"/>
      <c r="B40" s="9"/>
      <c r="C40" s="27" t="s">
        <v>62</v>
      </c>
      <c r="D40" s="226">
        <f>Bldg1Budget!M27</f>
        <v>0</v>
      </c>
      <c r="E40" s="191"/>
      <c r="F40" s="67">
        <v>0</v>
      </c>
      <c r="G40" s="53"/>
      <c r="H40" s="66">
        <v>0</v>
      </c>
      <c r="I40" s="53"/>
      <c r="J40" s="67">
        <v>0</v>
      </c>
      <c r="K40" s="53"/>
      <c r="L40" s="67">
        <v>0</v>
      </c>
      <c r="M40" s="53"/>
      <c r="N40" s="109">
        <f>F40+H40+J40+L40</f>
        <v>0</v>
      </c>
      <c r="O40" s="106"/>
    </row>
    <row r="41" spans="1:15" ht="14.1" customHeight="1" x14ac:dyDescent="0.3">
      <c r="A41" s="32"/>
      <c r="B41" s="33"/>
      <c r="C41" s="103" t="s">
        <v>60</v>
      </c>
      <c r="D41" s="177">
        <f>Bldg1Budget!M28</f>
        <v>0</v>
      </c>
      <c r="E41" s="191"/>
      <c r="F41" s="104">
        <f>ROUND(SUM(F16:G40)*O3,2)</f>
        <v>0</v>
      </c>
      <c r="G41" s="78"/>
      <c r="H41" s="105">
        <v>0</v>
      </c>
      <c r="I41" s="78"/>
      <c r="J41" s="105">
        <f>ROUND(SUM(J16:K40)*$O$3,2)</f>
        <v>0</v>
      </c>
      <c r="K41" s="78"/>
      <c r="L41" s="105">
        <f>ROUND(SUM(L16:M40)*$O$3,2)</f>
        <v>0</v>
      </c>
      <c r="M41" s="53"/>
      <c r="N41" s="82">
        <f>F41+H41+J41+L41</f>
        <v>0</v>
      </c>
      <c r="O41" s="53"/>
    </row>
    <row r="42" spans="1:15" ht="18" customHeight="1" thickBot="1" x14ac:dyDescent="0.35">
      <c r="A42" s="72">
        <v>6</v>
      </c>
      <c r="B42" s="30" t="s">
        <v>47</v>
      </c>
      <c r="C42" s="73"/>
      <c r="D42" s="192">
        <f>SUM(D16:E41)</f>
        <v>0</v>
      </c>
      <c r="E42" s="193"/>
      <c r="F42" s="85">
        <f>SUM(F16:G21)+SUM(F23:G27)+SUM(F29:G31)+SUM(F34:G37)+SUM(F39:G41)</f>
        <v>0</v>
      </c>
      <c r="G42" s="71"/>
      <c r="H42" s="85">
        <f>SUM(H16:I21)+SUM(H23:I27)+SUM(H29:I31)+SUM(H34:I37)+SUM(H39:I41)</f>
        <v>0</v>
      </c>
      <c r="I42" s="71"/>
      <c r="J42" s="85">
        <f>SUM(J16:K21)+SUM(J23:K27)+SUM(J29:K31)+SUM(J34:K37)+SUM(J39:K41)</f>
        <v>0</v>
      </c>
      <c r="K42" s="71"/>
      <c r="L42" s="85">
        <f>SUM(L16:M21)+SUM(L23:M27)+SUM(L29:M31)+SUM(L34:M37)+SUM(L39:M41)</f>
        <v>0</v>
      </c>
      <c r="M42" s="71"/>
      <c r="N42" s="116">
        <f>SUM(N16:O21)+SUM(N23:O27)+SUM(N29:O31)+SUM(N34:N41)</f>
        <v>0</v>
      </c>
      <c r="O42" s="71"/>
    </row>
    <row r="43" spans="1:15" ht="18" customHeight="1" thickTop="1" x14ac:dyDescent="0.3">
      <c r="A43" s="310">
        <v>7</v>
      </c>
      <c r="B43" s="459" t="s">
        <v>46</v>
      </c>
      <c r="C43" s="460"/>
      <c r="D43" s="311">
        <f>D5</f>
        <v>0</v>
      </c>
      <c r="E43" s="312"/>
      <c r="F43" s="313">
        <v>0</v>
      </c>
      <c r="G43" s="314"/>
      <c r="H43" s="313">
        <v>0</v>
      </c>
      <c r="I43" s="314"/>
      <c r="J43" s="313">
        <v>0</v>
      </c>
      <c r="K43" s="314"/>
      <c r="L43" s="313">
        <v>8</v>
      </c>
      <c r="M43" s="314"/>
      <c r="N43" s="315">
        <v>0</v>
      </c>
      <c r="O43" s="314"/>
    </row>
    <row r="44" spans="1:15" ht="18" customHeight="1" thickBot="1" x14ac:dyDescent="0.35">
      <c r="A44" s="14">
        <v>8</v>
      </c>
      <c r="B44" s="30" t="s">
        <v>414</v>
      </c>
      <c r="C44" s="31"/>
      <c r="D44" s="192">
        <f>D42-D43</f>
        <v>0</v>
      </c>
      <c r="E44" s="193"/>
      <c r="F44" s="85">
        <f>F42-F43</f>
        <v>0</v>
      </c>
      <c r="G44" s="71"/>
      <c r="H44" s="85">
        <f>H42-H43</f>
        <v>0</v>
      </c>
      <c r="I44" s="71"/>
      <c r="J44" s="85">
        <f>J42-J43</f>
        <v>0</v>
      </c>
      <c r="K44" s="71"/>
      <c r="L44" s="85">
        <f>L42-L43</f>
        <v>-8</v>
      </c>
      <c r="M44" s="71"/>
      <c r="N44" s="117">
        <f>N42-N43</f>
        <v>0</v>
      </c>
      <c r="O44" s="71"/>
    </row>
    <row r="45" spans="1:15" ht="6.75" customHeight="1" thickTop="1" thickBot="1" x14ac:dyDescent="0.3">
      <c r="A45" s="99"/>
      <c r="B45" s="5"/>
      <c r="C45" s="5"/>
      <c r="D45" s="244"/>
      <c r="E45" s="244"/>
      <c r="F45" s="6"/>
      <c r="G45" s="6"/>
      <c r="H45" s="6"/>
      <c r="I45" s="6"/>
      <c r="J45" s="6"/>
      <c r="K45" s="6"/>
      <c r="L45" s="6"/>
      <c r="M45" s="6"/>
      <c r="N45" s="6"/>
      <c r="O45" s="101"/>
    </row>
    <row r="46" spans="1:15" ht="15" customHeight="1" x14ac:dyDescent="0.25">
      <c r="A46" s="79"/>
      <c r="B46" s="102"/>
      <c r="C46" s="102"/>
      <c r="D46" s="445" t="str">
        <f>_xlfn.CONCAT(Summary!B2,"
Award Balance")</f>
        <v>2020-21
Award Balance</v>
      </c>
      <c r="E46" s="446"/>
      <c r="F46" s="243" t="s">
        <v>446</v>
      </c>
      <c r="G46" s="229"/>
      <c r="H46" s="229"/>
      <c r="I46" s="229"/>
      <c r="J46" s="229"/>
      <c r="K46" s="229"/>
      <c r="L46" s="118" t="s">
        <v>36</v>
      </c>
      <c r="M46" s="119"/>
      <c r="N46" s="119"/>
      <c r="O46" s="263"/>
    </row>
    <row r="47" spans="1:15" ht="24" customHeight="1" x14ac:dyDescent="0.25">
      <c r="A47" s="233"/>
      <c r="B47" s="234"/>
      <c r="C47" s="234"/>
      <c r="D47" s="447"/>
      <c r="E47" s="448"/>
      <c r="F47" s="290" t="s">
        <v>447</v>
      </c>
      <c r="G47" s="291" t="s">
        <v>455</v>
      </c>
      <c r="H47" s="292" t="s">
        <v>456</v>
      </c>
      <c r="I47" s="292" t="s">
        <v>448</v>
      </c>
      <c r="J47" s="293" t="s">
        <v>454</v>
      </c>
      <c r="K47" s="294" t="s">
        <v>449</v>
      </c>
      <c r="L47" s="428" t="s">
        <v>45</v>
      </c>
      <c r="M47" s="429"/>
      <c r="N47" s="429"/>
      <c r="O47" s="430"/>
    </row>
    <row r="48" spans="1:15" s="236" customFormat="1" ht="27.9" customHeight="1" x14ac:dyDescent="0.3">
      <c r="A48" s="443" t="s">
        <v>70</v>
      </c>
      <c r="B48" s="444"/>
      <c r="C48" s="444"/>
      <c r="D48" s="245" t="s">
        <v>21</v>
      </c>
      <c r="E48" s="247" t="s">
        <v>22</v>
      </c>
      <c r="F48" s="255"/>
      <c r="G48" s="255"/>
      <c r="H48" s="255"/>
      <c r="I48" s="256"/>
      <c r="J48" s="256"/>
      <c r="K48" s="257"/>
      <c r="L48" s="428"/>
      <c r="M48" s="429"/>
      <c r="N48" s="429"/>
      <c r="O48" s="430"/>
    </row>
    <row r="49" spans="1:15" s="236" customFormat="1" ht="27.9" customHeight="1" x14ac:dyDescent="0.3">
      <c r="A49" s="449" t="str">
        <f>B15</f>
        <v>Program:</v>
      </c>
      <c r="B49" s="450"/>
      <c r="C49" s="450"/>
      <c r="D49" s="246">
        <f>SUM(D16:D21)-SUM(N16:N21)</f>
        <v>0</v>
      </c>
      <c r="E49" s="248">
        <f>SUM(E16:E21)-SUM(O16:O21)</f>
        <v>0</v>
      </c>
      <c r="F49" s="255"/>
      <c r="G49" s="255"/>
      <c r="H49" s="255"/>
      <c r="I49" s="256"/>
      <c r="J49" s="256"/>
      <c r="K49" s="257"/>
      <c r="L49" s="428"/>
      <c r="M49" s="429"/>
      <c r="N49" s="429"/>
      <c r="O49" s="430"/>
    </row>
    <row r="50" spans="1:15" s="236" customFormat="1" ht="27.9" customHeight="1" x14ac:dyDescent="0.3">
      <c r="A50" s="449" t="str">
        <f>B22</f>
        <v>Professional Development:</v>
      </c>
      <c r="B50" s="450"/>
      <c r="C50" s="450"/>
      <c r="D50" s="246">
        <f>SUM(D23:D27)-SUM(N23:N27)</f>
        <v>0</v>
      </c>
      <c r="E50" s="248">
        <f>SUM(E23:E27)-SUM(O23:O27)</f>
        <v>0</v>
      </c>
      <c r="F50" s="255"/>
      <c r="G50" s="255"/>
      <c r="H50" s="255"/>
      <c r="I50" s="256"/>
      <c r="J50" s="256"/>
      <c r="K50" s="257"/>
      <c r="L50" s="428"/>
      <c r="M50" s="429"/>
      <c r="N50" s="429"/>
      <c r="O50" s="430"/>
    </row>
    <row r="51" spans="1:15" s="236" customFormat="1" ht="27.9" customHeight="1" x14ac:dyDescent="0.3">
      <c r="A51" s="449" t="str">
        <f>B28</f>
        <v>Student Access:</v>
      </c>
      <c r="B51" s="450"/>
      <c r="C51" s="450"/>
      <c r="D51" s="246">
        <f>SUM(D29:D31)-SUM(N29:N31)</f>
        <v>0</v>
      </c>
      <c r="E51" s="248">
        <f>SUM(E29:E31)-SUM(O29:O31)</f>
        <v>0</v>
      </c>
      <c r="F51" s="255"/>
      <c r="G51" s="255"/>
      <c r="H51" s="255"/>
      <c r="I51" s="256"/>
      <c r="J51" s="256"/>
      <c r="K51" s="257"/>
      <c r="L51" s="264" t="s">
        <v>69</v>
      </c>
      <c r="M51" s="439"/>
      <c r="N51" s="439"/>
      <c r="O51" s="440"/>
    </row>
    <row r="52" spans="1:15" s="236" customFormat="1" ht="27.9" customHeight="1" x14ac:dyDescent="0.3">
      <c r="A52" s="318"/>
      <c r="B52" s="319"/>
      <c r="C52" s="319"/>
      <c r="D52" s="319"/>
      <c r="E52" s="320"/>
      <c r="F52" s="255"/>
      <c r="G52" s="255"/>
      <c r="H52" s="255"/>
      <c r="I52" s="256"/>
      <c r="J52" s="256"/>
      <c r="K52" s="257"/>
      <c r="L52" s="306" t="s">
        <v>24</v>
      </c>
      <c r="M52" s="87"/>
      <c r="N52" s="87"/>
      <c r="O52" s="305"/>
    </row>
    <row r="53" spans="1:15" s="236" customFormat="1" ht="27.9" customHeight="1" thickBot="1" x14ac:dyDescent="0.35">
      <c r="A53" s="317"/>
      <c r="B53" s="227"/>
      <c r="C53" s="227"/>
      <c r="D53" s="227"/>
      <c r="E53" s="41"/>
      <c r="F53" s="255"/>
      <c r="G53" s="255"/>
      <c r="H53" s="255"/>
      <c r="I53" s="256"/>
      <c r="J53" s="256"/>
      <c r="K53" s="257"/>
      <c r="L53" s="316"/>
      <c r="M53" s="87"/>
      <c r="N53" s="87"/>
      <c r="O53" s="305"/>
    </row>
    <row r="54" spans="1:15" s="236" customFormat="1" ht="14.1" customHeight="1" thickBot="1" x14ac:dyDescent="0.35">
      <c r="A54" s="431" t="str">
        <f>B33</f>
        <v>Evaluation:</v>
      </c>
      <c r="B54" s="432"/>
      <c r="C54" s="433"/>
      <c r="D54" s="228"/>
      <c r="E54" s="437">
        <f>SUM(D34:D36)-SUM(N34:N36)</f>
        <v>0</v>
      </c>
      <c r="F54" s="94" t="s">
        <v>44</v>
      </c>
      <c r="G54" s="442" t="s">
        <v>819</v>
      </c>
      <c r="H54" s="442"/>
      <c r="I54" s="442"/>
      <c r="J54" s="442"/>
      <c r="K54" s="249"/>
      <c r="L54" s="301" t="s">
        <v>25</v>
      </c>
      <c r="M54" s="302"/>
      <c r="N54" s="303"/>
      <c r="O54" s="304" t="s">
        <v>27</v>
      </c>
    </row>
    <row r="55" spans="1:15" s="236" customFormat="1" ht="14.1" customHeight="1" x14ac:dyDescent="0.35">
      <c r="A55" s="434"/>
      <c r="B55" s="435"/>
      <c r="C55" s="436"/>
      <c r="D55" s="228"/>
      <c r="E55" s="438"/>
      <c r="F55" s="232"/>
      <c r="G55" s="441"/>
      <c r="H55" s="441"/>
      <c r="I55" s="441"/>
      <c r="J55" s="441"/>
      <c r="K55" s="252"/>
      <c r="L55" s="251" t="s">
        <v>61</v>
      </c>
      <c r="M55" s="50"/>
      <c r="N55" s="50"/>
      <c r="O55" s="231"/>
    </row>
    <row r="56" spans="1:15" s="236" customFormat="1" ht="14.1" customHeight="1" x14ac:dyDescent="0.3">
      <c r="A56" s="431" t="str">
        <f>B38</f>
        <v>Other Admin Costs</v>
      </c>
      <c r="B56" s="432"/>
      <c r="C56" s="433"/>
      <c r="D56" s="228"/>
      <c r="E56" s="437">
        <f>D39-N39+D40</f>
        <v>0</v>
      </c>
      <c r="F56" s="95"/>
      <c r="G56" s="441" t="s">
        <v>451</v>
      </c>
      <c r="H56" s="441"/>
      <c r="I56" s="441"/>
      <c r="J56" s="441"/>
      <c r="K56" s="252"/>
      <c r="L56" s="308"/>
      <c r="M56" s="307"/>
      <c r="N56" s="307"/>
      <c r="O56" s="309"/>
    </row>
    <row r="57" spans="1:15" s="236" customFormat="1" ht="14.1" customHeight="1" x14ac:dyDescent="0.35">
      <c r="A57" s="434"/>
      <c r="B57" s="435"/>
      <c r="C57" s="436"/>
      <c r="D57" s="228"/>
      <c r="E57" s="438"/>
      <c r="F57" s="95"/>
      <c r="G57" s="441"/>
      <c r="H57" s="441"/>
      <c r="I57" s="441"/>
      <c r="J57" s="441"/>
      <c r="K57" s="252"/>
      <c r="L57" s="259"/>
      <c r="M57" s="51"/>
      <c r="N57" s="51"/>
      <c r="O57" s="260"/>
    </row>
    <row r="58" spans="1:15" s="236" customFormat="1" ht="14.1" customHeight="1" x14ac:dyDescent="0.35">
      <c r="A58" s="431" t="str">
        <f>C41</f>
        <v>Indirect Costs, Restricted</v>
      </c>
      <c r="B58" s="432"/>
      <c r="C58" s="433"/>
      <c r="D58" s="228"/>
      <c r="E58" s="437">
        <f>D41-N41</f>
        <v>0</v>
      </c>
      <c r="F58" s="95"/>
      <c r="G58" s="441" t="s">
        <v>452</v>
      </c>
      <c r="H58" s="441"/>
      <c r="I58" s="441"/>
      <c r="J58" s="441"/>
      <c r="K58" s="252"/>
      <c r="L58" s="295" t="s">
        <v>53</v>
      </c>
      <c r="M58" s="296"/>
      <c r="N58" s="296"/>
      <c r="O58" s="297" t="s">
        <v>27</v>
      </c>
    </row>
    <row r="59" spans="1:15" s="236" customFormat="1" ht="14.1" customHeight="1" x14ac:dyDescent="0.35">
      <c r="A59" s="434"/>
      <c r="B59" s="435"/>
      <c r="C59" s="436"/>
      <c r="D59" s="228"/>
      <c r="E59" s="438"/>
      <c r="F59" s="95"/>
      <c r="G59" s="441"/>
      <c r="H59" s="441"/>
      <c r="I59" s="441"/>
      <c r="J59" s="441"/>
      <c r="K59" s="252"/>
      <c r="L59" s="295"/>
      <c r="M59" s="296"/>
      <c r="N59" s="296"/>
      <c r="O59" s="297"/>
    </row>
    <row r="60" spans="1:15" s="236" customFormat="1" ht="14.1" customHeight="1" thickBot="1" x14ac:dyDescent="0.4">
      <c r="A60" s="431" t="s">
        <v>30</v>
      </c>
      <c r="B60" s="432"/>
      <c r="C60" s="433"/>
      <c r="D60" s="464"/>
      <c r="E60" s="437">
        <f>SUM(D49:E58)</f>
        <v>0</v>
      </c>
      <c r="F60" s="95"/>
      <c r="G60" s="458" t="s">
        <v>453</v>
      </c>
      <c r="H60" s="458"/>
      <c r="I60" s="458"/>
      <c r="J60" s="458"/>
      <c r="K60" s="252"/>
      <c r="L60" s="261"/>
      <c r="M60" s="51"/>
      <c r="N60" s="51"/>
      <c r="O60" s="262"/>
    </row>
    <row r="61" spans="1:15" s="236" customFormat="1" ht="14.1" customHeight="1" thickBot="1" x14ac:dyDescent="0.4">
      <c r="A61" s="461"/>
      <c r="B61" s="462"/>
      <c r="C61" s="463"/>
      <c r="D61" s="465"/>
      <c r="E61" s="466"/>
      <c r="F61" s="230"/>
      <c r="G61" s="458"/>
      <c r="H61" s="458"/>
      <c r="I61" s="458"/>
      <c r="J61" s="458"/>
      <c r="K61" s="250"/>
      <c r="L61" s="298" t="s">
        <v>54</v>
      </c>
      <c r="M61" s="299"/>
      <c r="N61" s="299"/>
      <c r="O61" s="300" t="s">
        <v>27</v>
      </c>
    </row>
    <row r="62" spans="1:15" s="236" customFormat="1" ht="30" customHeight="1" x14ac:dyDescent="0.25">
      <c r="A62" s="234"/>
      <c r="B62" s="234"/>
      <c r="C62" s="234"/>
      <c r="D62" s="235"/>
      <c r="E62" s="235"/>
      <c r="F62" s="1"/>
      <c r="G62" s="1"/>
      <c r="H62" s="1"/>
      <c r="I62" s="1"/>
      <c r="J62" s="1"/>
      <c r="K62" s="4"/>
      <c r="L62" s="1"/>
      <c r="M62" s="1"/>
      <c r="N62" s="1"/>
      <c r="O62" s="1"/>
    </row>
    <row r="63" spans="1:15" s="236" customFormat="1" ht="14.4" x14ac:dyDescent="0.25">
      <c r="A63" s="234"/>
      <c r="B63" s="234"/>
      <c r="C63" s="234"/>
      <c r="D63" s="235"/>
      <c r="E63" s="235"/>
      <c r="F63" s="1"/>
      <c r="G63" s="1"/>
      <c r="H63" s="1"/>
      <c r="I63" s="1"/>
      <c r="J63" s="1"/>
      <c r="K63" s="4"/>
      <c r="L63" s="1"/>
      <c r="M63" s="1"/>
      <c r="N63" s="1"/>
      <c r="O63" s="1"/>
    </row>
    <row r="64" spans="1:15" s="236" customFormat="1" ht="14.4" x14ac:dyDescent="0.25">
      <c r="A64" s="234"/>
      <c r="B64" s="234"/>
      <c r="C64" s="234"/>
      <c r="D64" s="235"/>
      <c r="E64" s="235"/>
      <c r="F64" s="1"/>
      <c r="G64" s="1"/>
      <c r="H64" s="1"/>
      <c r="I64" s="1"/>
      <c r="J64" s="1"/>
      <c r="K64" s="5"/>
      <c r="L64" s="3"/>
      <c r="M64" s="1"/>
      <c r="N64" s="1"/>
      <c r="O64" s="1"/>
    </row>
    <row r="65" spans="1:15" s="236" customFormat="1" ht="14.4" x14ac:dyDescent="0.25">
      <c r="A65" s="234"/>
      <c r="B65" s="234"/>
      <c r="C65" s="234"/>
      <c r="D65" s="235"/>
      <c r="E65" s="235"/>
      <c r="F65" s="5"/>
      <c r="G65" s="1"/>
      <c r="H65" s="1"/>
      <c r="I65" s="1"/>
      <c r="J65" s="1"/>
      <c r="K65" s="1"/>
      <c r="L65" s="1"/>
      <c r="M65" s="1"/>
      <c r="N65" s="1"/>
      <c r="O65" s="1"/>
    </row>
    <row r="66" spans="1:15" s="236" customFormat="1" ht="14.4" x14ac:dyDescent="0.25">
      <c r="A66" s="234"/>
      <c r="B66" s="234"/>
      <c r="C66" s="234"/>
      <c r="D66" s="235"/>
      <c r="E66" s="235"/>
      <c r="F66" s="5"/>
      <c r="G66" s="1"/>
      <c r="H66" s="1"/>
      <c r="I66" s="1"/>
      <c r="J66" s="1"/>
      <c r="K66" s="1"/>
      <c r="L66" s="1"/>
      <c r="M66" s="1"/>
      <c r="N66" s="1"/>
      <c r="O66" s="1"/>
    </row>
    <row r="67" spans="1:15" s="236" customFormat="1" ht="14.4" x14ac:dyDescent="0.25">
      <c r="A67" s="234"/>
      <c r="B67" s="234"/>
      <c r="C67" s="234"/>
      <c r="D67" s="235"/>
      <c r="E67" s="235"/>
      <c r="F67" s="1"/>
      <c r="G67" s="1"/>
      <c r="H67" s="1"/>
      <c r="I67" s="1"/>
      <c r="J67" s="1"/>
      <c r="K67" s="1"/>
      <c r="L67" s="1"/>
      <c r="M67" s="1"/>
      <c r="N67" s="1"/>
      <c r="O67" s="1"/>
    </row>
    <row r="68" spans="1:15" s="236" customFormat="1" ht="14.4" x14ac:dyDescent="0.25">
      <c r="A68" s="234"/>
      <c r="B68" s="234"/>
      <c r="C68" s="234"/>
      <c r="D68" s="235"/>
      <c r="E68" s="235"/>
      <c r="F68" s="1"/>
      <c r="G68" s="1"/>
      <c r="H68" s="1"/>
      <c r="I68" s="1"/>
      <c r="J68" s="1"/>
      <c r="K68" s="1"/>
      <c r="L68" s="1"/>
      <c r="M68" s="1"/>
      <c r="N68" s="1"/>
      <c r="O68" s="1"/>
    </row>
    <row r="69" spans="1:15" s="236" customFormat="1" ht="14.4" x14ac:dyDescent="0.25">
      <c r="A69" s="234"/>
      <c r="B69" s="234"/>
      <c r="C69" s="234"/>
      <c r="D69" s="235"/>
      <c r="E69" s="235"/>
      <c r="F69" s="1"/>
      <c r="G69" s="1"/>
      <c r="H69" s="1"/>
      <c r="I69" s="1"/>
      <c r="J69" s="1"/>
      <c r="K69" s="1"/>
      <c r="L69" s="1"/>
      <c r="M69" s="1"/>
      <c r="N69" s="1"/>
      <c r="O69" s="1"/>
    </row>
    <row r="70" spans="1:15" s="236" customFormat="1" ht="14.4" x14ac:dyDescent="0.25">
      <c r="A70" s="234"/>
      <c r="B70" s="234"/>
      <c r="C70" s="234"/>
      <c r="D70" s="235"/>
      <c r="E70" s="235"/>
      <c r="F70" s="1"/>
      <c r="G70" s="1"/>
      <c r="H70" s="1"/>
      <c r="I70" s="1"/>
      <c r="J70" s="4"/>
      <c r="K70" s="1"/>
      <c r="L70" s="1"/>
      <c r="M70" s="1"/>
      <c r="N70" s="1"/>
      <c r="O70" s="1"/>
    </row>
    <row r="71" spans="1:15" s="236" customFormat="1" ht="14.4" x14ac:dyDescent="0.25">
      <c r="A71" s="234"/>
      <c r="B71" s="234"/>
      <c r="C71" s="234"/>
      <c r="D71" s="235"/>
      <c r="E71" s="235"/>
      <c r="F71" s="1"/>
      <c r="G71" s="1"/>
      <c r="H71" s="1"/>
      <c r="I71" s="1"/>
      <c r="J71" s="3"/>
      <c r="K71" s="1"/>
      <c r="L71" s="1"/>
      <c r="M71" s="1"/>
      <c r="N71" s="1"/>
      <c r="O71" s="1"/>
    </row>
    <row r="72" spans="1:15" ht="15" customHeight="1" x14ac:dyDescent="0.3">
      <c r="A72" s="236"/>
      <c r="B72" s="238"/>
      <c r="C72" s="238"/>
      <c r="D72" s="236"/>
      <c r="E72" s="236"/>
      <c r="J72" s="3"/>
    </row>
    <row r="73" spans="1:15" ht="15" customHeight="1" x14ac:dyDescent="0.3">
      <c r="A73" s="238"/>
      <c r="B73" s="238"/>
      <c r="C73" s="238"/>
      <c r="D73" s="239"/>
      <c r="E73" s="239"/>
      <c r="J73" s="3"/>
      <c r="O73" s="4"/>
    </row>
    <row r="74" spans="1:15" ht="15" customHeight="1" x14ac:dyDescent="0.2">
      <c r="A74" s="236"/>
      <c r="B74" s="236"/>
      <c r="C74" s="236"/>
      <c r="D74" s="236"/>
      <c r="E74" s="236"/>
    </row>
    <row r="75" spans="1:15" ht="15" customHeight="1" x14ac:dyDescent="0.3">
      <c r="A75" s="240"/>
      <c r="B75" s="240"/>
      <c r="C75" s="240"/>
      <c r="D75" s="237"/>
      <c r="E75" s="237"/>
    </row>
    <row r="76" spans="1:15" ht="15" customHeight="1" x14ac:dyDescent="0.2">
      <c r="A76" s="236"/>
      <c r="B76" s="236"/>
      <c r="C76" s="236"/>
      <c r="D76" s="236"/>
      <c r="E76" s="236"/>
    </row>
    <row r="77" spans="1:15" ht="15" customHeight="1" x14ac:dyDescent="0.3">
      <c r="A77" s="240"/>
      <c r="B77" s="240"/>
      <c r="C77" s="240"/>
      <c r="D77" s="237"/>
      <c r="E77" s="237"/>
    </row>
    <row r="78" spans="1:15" ht="15" customHeight="1" x14ac:dyDescent="0.2">
      <c r="A78" s="236"/>
      <c r="B78" s="236"/>
      <c r="C78" s="236"/>
      <c r="D78" s="236"/>
      <c r="E78" s="236"/>
    </row>
    <row r="79" spans="1:15" ht="15" customHeight="1" x14ac:dyDescent="0.3">
      <c r="A79" s="240"/>
      <c r="B79" s="240"/>
      <c r="C79" s="240"/>
      <c r="D79" s="237"/>
      <c r="E79" s="237"/>
    </row>
    <row r="80" spans="1:15" ht="15" customHeight="1" x14ac:dyDescent="0.2">
      <c r="A80" s="236"/>
      <c r="B80" s="236"/>
      <c r="C80" s="236"/>
      <c r="D80" s="236"/>
      <c r="E80" s="236"/>
    </row>
    <row r="81" spans="1:5" ht="15" customHeight="1" x14ac:dyDescent="0.3">
      <c r="A81" s="237"/>
      <c r="B81" s="237"/>
      <c r="C81" s="237"/>
      <c r="D81" s="237"/>
      <c r="E81" s="237"/>
    </row>
    <row r="82" spans="1:5" ht="15" customHeight="1" x14ac:dyDescent="0.2">
      <c r="A82" s="236"/>
      <c r="B82" s="236"/>
      <c r="C82" s="236"/>
      <c r="D82" s="236"/>
      <c r="E82" s="236"/>
    </row>
    <row r="83" spans="1:5" ht="15" customHeight="1" x14ac:dyDescent="0.3">
      <c r="A83" s="240"/>
      <c r="B83" s="240"/>
      <c r="C83" s="240"/>
      <c r="D83" s="237"/>
      <c r="E83" s="237"/>
    </row>
    <row r="84" spans="1:5" ht="15" customHeight="1" x14ac:dyDescent="0.2">
      <c r="A84" s="236"/>
      <c r="B84" s="236"/>
      <c r="C84" s="236"/>
      <c r="D84" s="236"/>
      <c r="E84" s="236"/>
    </row>
    <row r="85" spans="1:5" ht="15" customHeight="1" x14ac:dyDescent="0.3">
      <c r="A85" s="240"/>
      <c r="B85" s="240"/>
      <c r="C85" s="240"/>
      <c r="D85" s="237"/>
      <c r="E85" s="237"/>
    </row>
    <row r="86" spans="1:5" ht="15" customHeight="1" x14ac:dyDescent="0.2">
      <c r="A86" s="236"/>
      <c r="B86" s="236"/>
      <c r="C86" s="236"/>
      <c r="D86" s="236"/>
      <c r="E86" s="236"/>
    </row>
    <row r="87" spans="1:5" ht="15" customHeight="1" x14ac:dyDescent="0.3">
      <c r="A87" s="240"/>
      <c r="B87" s="240"/>
      <c r="C87" s="240"/>
      <c r="D87" s="237"/>
      <c r="E87" s="237"/>
    </row>
    <row r="88" spans="1:5" ht="15" customHeight="1" x14ac:dyDescent="0.2">
      <c r="A88" s="236"/>
      <c r="B88" s="236"/>
      <c r="C88" s="236"/>
      <c r="D88" s="236"/>
      <c r="E88" s="236"/>
    </row>
    <row r="89" spans="1:5" ht="15" customHeight="1" x14ac:dyDescent="0.3">
      <c r="A89" s="241"/>
      <c r="B89" s="241"/>
      <c r="C89" s="241"/>
      <c r="D89" s="237"/>
      <c r="E89" s="237"/>
    </row>
    <row r="90" spans="1:5" ht="12" x14ac:dyDescent="0.25">
      <c r="A90" s="242"/>
      <c r="B90" s="242"/>
      <c r="C90" s="242"/>
      <c r="D90" s="242"/>
      <c r="E90" s="242"/>
    </row>
    <row r="91" spans="1:5" ht="12" x14ac:dyDescent="0.25">
      <c r="A91" s="242"/>
      <c r="B91" s="242"/>
      <c r="C91" s="242"/>
      <c r="D91" s="242"/>
      <c r="E91" s="242"/>
    </row>
    <row r="92" spans="1:5" ht="12" x14ac:dyDescent="0.25">
      <c r="A92" s="242"/>
      <c r="B92" s="242"/>
      <c r="C92" s="242"/>
      <c r="D92" s="242"/>
      <c r="E92" s="242"/>
    </row>
    <row r="93" spans="1:5" ht="12" x14ac:dyDescent="0.25">
      <c r="A93" s="242"/>
      <c r="B93" s="242"/>
      <c r="C93" s="242"/>
      <c r="D93" s="242"/>
      <c r="E93" s="242"/>
    </row>
    <row r="94" spans="1:5" ht="12" x14ac:dyDescent="0.25">
      <c r="A94" s="242"/>
      <c r="B94" s="242"/>
      <c r="C94" s="242"/>
      <c r="D94" s="242"/>
      <c r="E94" s="242"/>
    </row>
    <row r="95" spans="1:5" ht="12" x14ac:dyDescent="0.25">
      <c r="A95" s="242"/>
      <c r="B95" s="242"/>
      <c r="C95" s="242"/>
      <c r="D95" s="242"/>
      <c r="E95" s="242"/>
    </row>
    <row r="96" spans="1:5" x14ac:dyDescent="0.2">
      <c r="A96" s="236"/>
      <c r="B96" s="236"/>
      <c r="C96" s="236"/>
      <c r="D96" s="236"/>
      <c r="E96" s="236"/>
    </row>
    <row r="97" spans="1:5" x14ac:dyDescent="0.2">
      <c r="A97" s="236"/>
      <c r="B97" s="236"/>
      <c r="C97" s="236"/>
      <c r="D97" s="236"/>
      <c r="E97" s="236"/>
    </row>
  </sheetData>
  <mergeCells count="59">
    <mergeCell ref="D1:G1"/>
    <mergeCell ref="D2:G2"/>
    <mergeCell ref="D3:G3"/>
    <mergeCell ref="L8:M8"/>
    <mergeCell ref="A8:E8"/>
    <mergeCell ref="N2:O2"/>
    <mergeCell ref="H1:M1"/>
    <mergeCell ref="H2:M2"/>
    <mergeCell ref="H3:M3"/>
    <mergeCell ref="L13:M13"/>
    <mergeCell ref="H12:I12"/>
    <mergeCell ref="J11:K11"/>
    <mergeCell ref="L11:M11"/>
    <mergeCell ref="J12:K12"/>
    <mergeCell ref="L9:M9"/>
    <mergeCell ref="N8:O8"/>
    <mergeCell ref="N9:O9"/>
    <mergeCell ref="N11:O11"/>
    <mergeCell ref="N12:O12"/>
    <mergeCell ref="L12:M12"/>
    <mergeCell ref="H4:M4"/>
    <mergeCell ref="N13:O13"/>
    <mergeCell ref="J13:K13"/>
    <mergeCell ref="A9:E9"/>
    <mergeCell ref="B11:C11"/>
    <mergeCell ref="D11:E11"/>
    <mergeCell ref="D12:E12"/>
    <mergeCell ref="A12:C12"/>
    <mergeCell ref="A13:C13"/>
    <mergeCell ref="F13:G13"/>
    <mergeCell ref="H13:I13"/>
    <mergeCell ref="F11:G11"/>
    <mergeCell ref="H11:I11"/>
    <mergeCell ref="F12:G12"/>
    <mergeCell ref="B28:C28"/>
    <mergeCell ref="B22:C22"/>
    <mergeCell ref="A14:C14"/>
    <mergeCell ref="D13:E13"/>
    <mergeCell ref="G60:J61"/>
    <mergeCell ref="G58:J59"/>
    <mergeCell ref="E58:E59"/>
    <mergeCell ref="B43:C43"/>
    <mergeCell ref="A58:C59"/>
    <mergeCell ref="A60:C61"/>
    <mergeCell ref="D60:D61"/>
    <mergeCell ref="E60:E61"/>
    <mergeCell ref="L47:O50"/>
    <mergeCell ref="A54:C55"/>
    <mergeCell ref="E54:E55"/>
    <mergeCell ref="M51:O51"/>
    <mergeCell ref="G56:J57"/>
    <mergeCell ref="A56:C57"/>
    <mergeCell ref="E56:E57"/>
    <mergeCell ref="G54:J55"/>
    <mergeCell ref="A48:C48"/>
    <mergeCell ref="D46:E47"/>
    <mergeCell ref="A49:C49"/>
    <mergeCell ref="A50:C50"/>
    <mergeCell ref="A51:C51"/>
  </mergeCells>
  <phoneticPr fontId="4" type="noConversion"/>
  <conditionalFormatting sqref="F21:M21">
    <cfRule type="cellIs" dxfId="382" priority="34" operator="greaterThan">
      <formula>0</formula>
    </cfRule>
  </conditionalFormatting>
  <conditionalFormatting sqref="L39:L40">
    <cfRule type="expression" dxfId="381" priority="32">
      <formula>SUM($N$39:$N$41)&gt;$D$42*0.08</formula>
    </cfRule>
  </conditionalFormatting>
  <conditionalFormatting sqref="L40">
    <cfRule type="expression" dxfId="380" priority="27">
      <formula>($F$39+$F$40+$F$41+$H$39+$H$40+$H$41+$J$39+$J$40+$J$41+$L$39+$L$40+$L$41)&gt;($F$42+$H$42+$J$42+$L$42)*0.08</formula>
    </cfRule>
    <cfRule type="cellIs" dxfId="379" priority="31" operator="greaterThan">
      <formula>0</formula>
    </cfRule>
  </conditionalFormatting>
  <conditionalFormatting sqref="L39">
    <cfRule type="expression" dxfId="378" priority="28">
      <formula>($F$39+$F$40+$F$41+$H$39+$H$40+$H$41+$J$39+$J$40+$J$41+$L$39+$L$40+$L$41)&gt;($F$42+$H$42+$J$42+$L$42)*0.08</formula>
    </cfRule>
  </conditionalFormatting>
  <conditionalFormatting sqref="F39:F40">
    <cfRule type="expression" dxfId="377" priority="37">
      <formula>($F$39+$F$40+$F$41)&gt;$F$42*0.08</formula>
    </cfRule>
  </conditionalFormatting>
  <conditionalFormatting sqref="H39:H40">
    <cfRule type="expression" dxfId="376" priority="36">
      <formula>($F$39+$F$40+$F$41+$H$39+$H$40+$H$41)&gt;($F$42+$H$42)*0.08</formula>
    </cfRule>
  </conditionalFormatting>
  <conditionalFormatting sqref="J39:J40">
    <cfRule type="expression" dxfId="375" priority="35">
      <formula>($F$39+$F$40+$F$41+$H$39+$H$40+$H$41+$J$39+$J$40+$J$41)&gt;($F$42+$H$42+$J$42)*0.08</formula>
    </cfRule>
  </conditionalFormatting>
  <conditionalFormatting sqref="F40 H40 J40">
    <cfRule type="cellIs" dxfId="374" priority="33" operator="greaterThan">
      <formula>0</formula>
    </cfRule>
  </conditionalFormatting>
  <conditionalFormatting sqref="E21">
    <cfRule type="cellIs" dxfId="373" priority="24" operator="greaterThan">
      <formula>0</formula>
    </cfRule>
  </conditionalFormatting>
  <conditionalFormatting sqref="D4">
    <cfRule type="cellIs" dxfId="372" priority="19" operator="notEqual">
      <formula>$D$42</formula>
    </cfRule>
  </conditionalFormatting>
  <conditionalFormatting sqref="D42">
    <cfRule type="cellIs" dxfId="371" priority="16" operator="notEqual">
      <formula>$D$4</formula>
    </cfRule>
    <cfRule type="cellIs" dxfId="370" priority="17" operator="greaterThan">
      <formula>$D$4+$D$5</formula>
    </cfRule>
  </conditionalFormatting>
  <conditionalFormatting sqref="D43">
    <cfRule type="cellIs" dxfId="369" priority="15" operator="greaterThan">
      <formula>$D$5</formula>
    </cfRule>
  </conditionalFormatting>
  <conditionalFormatting sqref="D21">
    <cfRule type="expression" dxfId="368" priority="10">
      <formula>($F$39+$F$40+$F$41)&gt;$F$42*0.08</formula>
    </cfRule>
  </conditionalFormatting>
  <conditionalFormatting sqref="D21">
    <cfRule type="cellIs" dxfId="367" priority="9" operator="greaterThan">
      <formula>0</formula>
    </cfRule>
  </conditionalFormatting>
  <conditionalFormatting sqref="D40">
    <cfRule type="cellIs" dxfId="366" priority="5" operator="greaterThan">
      <formula>0</formula>
    </cfRule>
  </conditionalFormatting>
  <conditionalFormatting sqref="D39">
    <cfRule type="expression" dxfId="365" priority="4">
      <formula>$D$39+$D$40+$D$41&gt;$D$4*0.08</formula>
    </cfRule>
  </conditionalFormatting>
  <conditionalFormatting sqref="D5">
    <cfRule type="cellIs" dxfId="364" priority="214" operator="notEqual">
      <formula>$D$43</formula>
    </cfRule>
  </conditionalFormatting>
  <conditionalFormatting sqref="D40">
    <cfRule type="expression" dxfId="363" priority="216">
      <formula>($F$40+$F$41+$F$42)&gt;$F$43*0.08</formula>
    </cfRule>
  </conditionalFormatting>
  <conditionalFormatting sqref="F41">
    <cfRule type="cellIs" dxfId="362" priority="1" operator="greaterThan">
      <formula>ROUND($O$3*(SUM(F$16:G$40)),2)</formula>
    </cfRule>
  </conditionalFormatting>
  <conditionalFormatting sqref="H41">
    <cfRule type="cellIs" dxfId="361" priority="2" operator="greaterThan">
      <formula>ROUND($O$3*(SUM(F$16:I$40)),2)</formula>
    </cfRule>
  </conditionalFormatting>
  <conditionalFormatting sqref="J41 L41">
    <cfRule type="cellIs" dxfId="360" priority="3" operator="greaterThan">
      <formula>ROUND($O$3*(SUM(F$16:K$40)),2)</formula>
    </cfRule>
  </conditionalFormatting>
  <dataValidations disablePrompts="1" count="3">
    <dataValidation type="decimal" operator="lessThanOrEqual" allowBlank="1" showInputMessage="1" showErrorMessage="1" error="Cannot exceed the Admin Cost rate limitation of 8 percent." sqref="O3" xr:uid="{00000000-0002-0000-0200-000000000000}">
      <formula1>0.08</formula1>
    </dataValidation>
    <dataValidation type="list" allowBlank="1" showInputMessage="1" showErrorMessage="1" sqref="F48:F53" xr:uid="{00000000-0002-0000-0200-000001000000}">
      <formula1>$F$12:$M$12</formula1>
    </dataValidation>
    <dataValidation type="list" allowBlank="1" showInputMessage="1" showErrorMessage="1" sqref="J48:J53" xr:uid="{00000000-0002-0000-0200-000002000000}">
      <formula1>$F$14:$G$14</formula1>
    </dataValidation>
  </dataValidations>
  <printOptions gridLines="1"/>
  <pageMargins left="0.5" right="0" top="0" bottom="0" header="0.3" footer="0.3"/>
  <pageSetup scale="64" orientation="landscape" r:id="rId1"/>
  <headerFooter alignWithMargins="0"/>
  <tableParts count="1">
    <tablePart r:id="rId2"/>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3000000}">
          <x14:formula1>
            <xm:f>Bldg1Budget!$B$9:$B$28</xm:f>
          </x14:formula1>
          <xm:sqref>G48:H53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2"/>
  <sheetViews>
    <sheetView zoomScale="95" zoomScaleNormal="95" workbookViewId="0">
      <pane xSplit="2" topLeftCell="C1" activePane="topRight" state="frozen"/>
      <selection activeCell="D1" sqref="D1:G1"/>
      <selection pane="topRight" activeCell="C9" sqref="C9"/>
    </sheetView>
  </sheetViews>
  <sheetFormatPr defaultColWidth="9.109375" defaultRowHeight="15" customHeight="1" x14ac:dyDescent="0.2"/>
  <cols>
    <col min="1" max="1" width="2.5546875" style="1" customWidth="1"/>
    <col min="2" max="2" width="46.6640625" style="1" bestFit="1" customWidth="1"/>
    <col min="3" max="14" width="13.33203125" style="1" customWidth="1"/>
    <col min="15" max="15" width="17.6640625" style="1" customWidth="1"/>
    <col min="16" max="16384" width="9.109375" style="1"/>
  </cols>
  <sheetData>
    <row r="1" spans="1:15" ht="15" customHeight="1" thickBot="1" x14ac:dyDescent="0.35">
      <c r="A1" s="220" t="s">
        <v>65</v>
      </c>
      <c r="B1" s="88"/>
      <c r="C1" s="524" t="str">
        <f>IF(ISBLANK(Summary!A14)=TRUE,"",Summary!A14)</f>
        <v>[Building 1]</v>
      </c>
      <c r="D1" s="525"/>
      <c r="E1" s="525"/>
      <c r="F1" s="526"/>
      <c r="G1" s="520" t="s">
        <v>0</v>
      </c>
      <c r="H1" s="520"/>
      <c r="I1" s="520"/>
      <c r="J1" s="520"/>
      <c r="K1" s="520"/>
      <c r="L1" s="521"/>
      <c r="M1" s="154" t="s">
        <v>37</v>
      </c>
      <c r="N1" s="153" t="str">
        <f>IF(ISBLANK(Summary!B6)=TRUE,"",Summary!B6)</f>
        <v/>
      </c>
    </row>
    <row r="2" spans="1:15" ht="15" customHeight="1" x14ac:dyDescent="0.3">
      <c r="A2" s="221" t="s">
        <v>66</v>
      </c>
      <c r="B2" s="90"/>
      <c r="C2" s="265">
        <f>BldgBudgets!C3</f>
        <v>0</v>
      </c>
      <c r="D2" s="207"/>
      <c r="E2" s="208"/>
      <c r="F2" s="217"/>
      <c r="G2" s="522" t="s">
        <v>2</v>
      </c>
      <c r="H2" s="522"/>
      <c r="I2" s="522"/>
      <c r="J2" s="522"/>
      <c r="K2" s="522"/>
      <c r="L2" s="523"/>
      <c r="M2" s="514" t="str">
        <f>IF(ISBLANK(Summary!B7)=TRUE,"",CONCATENATE("Year ",Summary!B7))</f>
        <v/>
      </c>
      <c r="N2" s="515"/>
    </row>
    <row r="3" spans="1:15" ht="15" customHeight="1" thickBot="1" x14ac:dyDescent="0.35">
      <c r="A3" s="222" t="s">
        <v>67</v>
      </c>
      <c r="B3" s="91"/>
      <c r="C3" s="197">
        <f>BldgBudgets!C4</f>
        <v>0</v>
      </c>
      <c r="D3" s="206"/>
      <c r="E3" s="206"/>
      <c r="G3" s="522" t="s">
        <v>435</v>
      </c>
      <c r="H3" s="522"/>
      <c r="I3" s="522"/>
      <c r="J3" s="522"/>
      <c r="K3" s="522"/>
      <c r="L3" s="523"/>
      <c r="M3" s="93" t="s">
        <v>68</v>
      </c>
      <c r="N3" s="156">
        <f>Bldg1!O3</f>
        <v>0</v>
      </c>
    </row>
    <row r="4" spans="1:15" ht="15" customHeight="1" thickBot="1" x14ac:dyDescent="0.35">
      <c r="D4" s="195"/>
      <c r="E4" s="196"/>
      <c r="F4" s="162"/>
      <c r="G4" s="162"/>
      <c r="H4" s="162"/>
      <c r="I4" s="162"/>
      <c r="J4" s="162"/>
      <c r="K4" s="162"/>
      <c r="L4" s="42"/>
      <c r="M4" s="5"/>
      <c r="N4" s="5"/>
      <c r="O4" s="3"/>
    </row>
    <row r="5" spans="1:15" ht="15" customHeight="1" x14ac:dyDescent="0.25">
      <c r="A5" s="161" t="s">
        <v>3</v>
      </c>
      <c r="B5" s="165" t="s">
        <v>4</v>
      </c>
      <c r="C5" s="418" t="s">
        <v>5</v>
      </c>
      <c r="D5" s="419"/>
      <c r="E5" s="418" t="s">
        <v>6</v>
      </c>
      <c r="F5" s="419"/>
      <c r="G5" s="418" t="s">
        <v>7</v>
      </c>
      <c r="H5" s="419"/>
      <c r="I5" s="418" t="s">
        <v>8</v>
      </c>
      <c r="J5" s="419"/>
      <c r="K5" s="418" t="s">
        <v>9</v>
      </c>
      <c r="L5" s="419"/>
      <c r="M5" s="492" t="s">
        <v>10</v>
      </c>
      <c r="N5" s="493"/>
    </row>
    <row r="6" spans="1:15" s="2" customFormat="1" ht="15" customHeight="1" x14ac:dyDescent="0.25">
      <c r="A6" s="420"/>
      <c r="B6" s="421"/>
      <c r="C6" s="420"/>
      <c r="D6" s="422"/>
      <c r="E6" s="423" t="s">
        <v>11</v>
      </c>
      <c r="F6" s="424"/>
      <c r="G6" s="423" t="s">
        <v>12</v>
      </c>
      <c r="H6" s="424"/>
      <c r="I6" s="423" t="s">
        <v>13</v>
      </c>
      <c r="J6" s="424"/>
      <c r="K6" s="423" t="s">
        <v>14</v>
      </c>
      <c r="L6" s="424"/>
      <c r="M6" s="494"/>
      <c r="N6" s="495"/>
    </row>
    <row r="7" spans="1:15" s="2" customFormat="1" ht="15" customHeight="1" x14ac:dyDescent="0.25">
      <c r="A7" s="414"/>
      <c r="B7" s="415"/>
      <c r="C7" s="416" t="s">
        <v>437</v>
      </c>
      <c r="D7" s="417"/>
      <c r="E7" s="469" t="s">
        <v>26</v>
      </c>
      <c r="F7" s="470"/>
      <c r="G7" s="469" t="s">
        <v>16</v>
      </c>
      <c r="H7" s="470"/>
      <c r="I7" s="469" t="s">
        <v>17</v>
      </c>
      <c r="J7" s="470"/>
      <c r="K7" s="469" t="s">
        <v>18</v>
      </c>
      <c r="L7" s="470"/>
      <c r="M7" s="467" t="s">
        <v>442</v>
      </c>
      <c r="N7" s="468"/>
    </row>
    <row r="8" spans="1:15" s="2" customFormat="1" ht="15" customHeight="1" x14ac:dyDescent="0.25">
      <c r="A8" s="412" t="s">
        <v>20</v>
      </c>
      <c r="B8" s="413"/>
      <c r="C8" s="198" t="s">
        <v>59</v>
      </c>
      <c r="D8" s="199" t="s">
        <v>58</v>
      </c>
      <c r="E8" s="168" t="s">
        <v>59</v>
      </c>
      <c r="F8" s="169" t="s">
        <v>58</v>
      </c>
      <c r="G8" s="168" t="s">
        <v>59</v>
      </c>
      <c r="H8" s="169" t="s">
        <v>58</v>
      </c>
      <c r="I8" s="168" t="s">
        <v>59</v>
      </c>
      <c r="J8" s="169" t="s">
        <v>58</v>
      </c>
      <c r="K8" s="168" t="s">
        <v>59</v>
      </c>
      <c r="L8" s="169" t="s">
        <v>58</v>
      </c>
      <c r="M8" s="168" t="s">
        <v>59</v>
      </c>
      <c r="N8" s="169" t="s">
        <v>58</v>
      </c>
    </row>
    <row r="9" spans="1:15" ht="15" customHeight="1" x14ac:dyDescent="0.3">
      <c r="A9" s="12"/>
      <c r="B9" s="9" t="s">
        <v>415</v>
      </c>
      <c r="C9" s="178">
        <f>BldgBudgets!C9</f>
        <v>0</v>
      </c>
      <c r="D9" s="179">
        <f>BldgBudgets!D9</f>
        <v>0</v>
      </c>
      <c r="E9" s="58">
        <f>SUMIFS(tbl_Bldg1[Amount:],tbl_Bldg1[Category Transfer To:],B9,tbl_Bldg1[[Quarter  ]],$E$6,tbl_Bldg1[Approved],"&gt;0",tbl_Bldg1[Category],$E$8)-SUMIFS(tbl_Bldg1[Amount:],tbl_Bldg1[Category Transfer From:],B9,tbl_Bldg1[[Quarter  ]],$E$6,tbl_Bldg1[Approved],"&gt;0",tbl_Bldg1[Category],$E$8)</f>
        <v>0</v>
      </c>
      <c r="F9" s="59">
        <f>SUMIFS(tbl_Bldg1[Amount:],tbl_Bldg1[Category Transfer To:],B9,tbl_Bldg1[[Quarter  ]],$E$6,tbl_Bldg1[Approved],"&gt;0",tbl_Bldg1[Category],$F$8)-SUMIFS(tbl_Bldg1[Amount:],tbl_Bldg1[Category Transfer From:],B9,tbl_Bldg1[[Quarter  ]],$E$6,tbl_Bldg1[Approved],"&gt;0",tbl_Bldg1[Category],$F$8)</f>
        <v>0</v>
      </c>
      <c r="G9" s="58">
        <f>SUMIFS(tbl_Bldg1[Amount:],tbl_Bldg1[Category Transfer To:],B9,tbl_Bldg1[[Quarter  ]],$G$6,tbl_Bldg1[Approved],"&gt;0",tbl_Bldg1[Category],$G$8)-SUMIFS(tbl_Bldg1[Amount:],tbl_Bldg1[Category Transfer From:],B9,tbl_Bldg1[[Quarter  ]],$G$6,tbl_Bldg1[Approved],"&gt;0",tbl_Bldg1[Category],$G$8)</f>
        <v>0</v>
      </c>
      <c r="H9" s="59">
        <f>SUMIFS(tbl_Bldg1[Amount:],tbl_Bldg1[Category Transfer To:],B9,tbl_Bldg1[[Quarter  ]],$G$6,tbl_Bldg1[Approved],"&gt;0",tbl_Bldg1[Category],$H$8)-SUMIFS(tbl_Bldg1[Amount:],tbl_Bldg1[Category Transfer From:],B9,tbl_Bldg1[[Quarter  ]],$G$6,tbl_Bldg1[Approved],"&gt;0",tbl_Bldg1[Category],$H$8)</f>
        <v>0</v>
      </c>
      <c r="I9" s="58">
        <f>SUMIFS(tbl_Bldg1[Amount:],tbl_Bldg1[Category Transfer To:],B9,tbl_Bldg1[[Quarter  ]],$I$6,tbl_Bldg1[Approved],"&gt;0",tbl_Bldg1[Category],$I$8)-SUMIFS(tbl_Bldg1[Amount:],tbl_Bldg1[Category Transfer From:],B9,tbl_Bldg1[[Quarter  ]],$I$6,tbl_Bldg1[Approved],"&gt;0",tbl_Bldg1[Category],$I$8)</f>
        <v>0</v>
      </c>
      <c r="J9" s="59">
        <f>SUMIFS(tbl_Bldg1[Amount:],tbl_Bldg1[Category Transfer To:],B9,tbl_Bldg1[[Quarter  ]],$I$6,tbl_Bldg1[Approved],"&gt;0",tbl_Bldg1[Category],$J$8)-SUMIFS(tbl_Bldg1[Amount:],tbl_Bldg1[Category Transfer From:],B9,tbl_Bldg1[[Quarter  ]],$I$6,tbl_Bldg1[Approved],"&gt;0",tbl_Bldg1[Category],$J$8)</f>
        <v>0</v>
      </c>
      <c r="K9" s="58">
        <f>SUMIFS(tbl_Bldg1[Amount:],tbl_Bldg1[Category Transfer To:],B9,tbl_Bldg1[[Quarter  ]],$K$6,tbl_Bldg1[Approved],"&gt;0",tbl_Bldg1[Category],$K$8)-SUMIFS(tbl_Bldg1[Amount:],tbl_Bldg1[Category Transfer From:],B9,tbl_Bldg1[[Quarter  ]],$K$6,tbl_Bldg1[Approved],"&gt;0",tbl_Bldg1[Category],$K$8)</f>
        <v>0</v>
      </c>
      <c r="L9" s="59">
        <f>SUMIFS(tbl_Bldg1[Amount:],tbl_Bldg1[Category Transfer To:],B9,tbl_Bldg1[[Quarter  ]],$K$6,tbl_Bldg1[Approved],"&gt;0",tbl_Bldg1[Category],$L$8)-SUMIFS(tbl_Bldg1[Amount:],tbl_Bldg1[Category Transfer From:],B9,tbl_Bldg1[[Quarter  ]],$K$6,tbl_Bldg1[Approved],"&gt;0",tbl_Bldg1[Category],$L$8)</f>
        <v>0</v>
      </c>
      <c r="M9" s="167">
        <f>C9+E9+G9+I9+K9</f>
        <v>0</v>
      </c>
      <c r="N9" s="111">
        <f t="shared" ref="N9:N21" si="0">D9+F9+H9+J9+L9</f>
        <v>0</v>
      </c>
    </row>
    <row r="10" spans="1:15" ht="15" customHeight="1" x14ac:dyDescent="0.3">
      <c r="A10" s="12"/>
      <c r="B10" s="9" t="s">
        <v>416</v>
      </c>
      <c r="C10" s="180">
        <f>BldgBudgets!C10</f>
        <v>0</v>
      </c>
      <c r="D10" s="181">
        <f>BldgBudgets!D10</f>
        <v>0</v>
      </c>
      <c r="E10" s="60">
        <f>SUMIFS(tbl_Bldg1[Amount:],tbl_Bldg1[Category Transfer To:],B10,tbl_Bldg1[[Quarter  ]],$E$6,tbl_Bldg1[Approved],"&gt;0",tbl_Bldg1[Category],$E$8)-SUMIFS(tbl_Bldg1[Amount:],tbl_Bldg1[Category Transfer From:],B10,tbl_Bldg1[[Quarter  ]],$E$6,tbl_Bldg1[Approved],"&gt;0",tbl_Bldg1[Category],$E$8)</f>
        <v>0</v>
      </c>
      <c r="F10" s="61">
        <f>SUMIFS(tbl_Bldg1[Amount:],tbl_Bldg1[Category Transfer To:],B10,tbl_Bldg1[[Quarter  ]],$E$6,tbl_Bldg1[Approved],"&gt;0",tbl_Bldg1[Category],$F$8)-SUMIFS(tbl_Bldg1[Amount:],tbl_Bldg1[Category Transfer From:],B10,tbl_Bldg1[[Quarter  ]],$E$6,tbl_Bldg1[Approved],"&gt;0",tbl_Bldg1[Category],$F$8)</f>
        <v>0</v>
      </c>
      <c r="G10" s="60">
        <f>SUMIFS(tbl_Bldg1[Amount:],tbl_Bldg1[Category Transfer To:],B10,tbl_Bldg1[[Quarter  ]],$G$6,tbl_Bldg1[Approved],"&gt;0",tbl_Bldg1[Category],$G$8)-SUMIFS(tbl_Bldg1[Amount:],tbl_Bldg1[Category Transfer From:],B10,tbl_Bldg1[[Quarter  ]],$G$6,tbl_Bldg1[Approved],"&gt;0",tbl_Bldg1[Category],$G$8)</f>
        <v>0</v>
      </c>
      <c r="H10" s="61">
        <f>SUMIFS(tbl_Bldg1[Amount:],tbl_Bldg1[Category Transfer To:],B10,tbl_Bldg1[[Quarter  ]],$G$6,tbl_Bldg1[Approved],"&gt;0",tbl_Bldg1[Category],$H$8)-SUMIFS(tbl_Bldg1[Amount:],tbl_Bldg1[Category Transfer From:],B10,tbl_Bldg1[[Quarter  ]],$G$6,tbl_Bldg1[Approved],"&gt;0",tbl_Bldg1[Category],$H$8)</f>
        <v>0</v>
      </c>
      <c r="I10" s="60">
        <f>SUMIFS(tbl_Bldg1[Amount:],tbl_Bldg1[Category Transfer To:],B10,tbl_Bldg1[[Quarter  ]],$I$6,tbl_Bldg1[Approved],"&gt;0",tbl_Bldg1[Category],$I$8)-SUMIFS(tbl_Bldg1[Amount:],tbl_Bldg1[Category Transfer From:],B10,tbl_Bldg1[[Quarter  ]],$I$6,tbl_Bldg1[Approved],"&gt;0",tbl_Bldg1[Category],$I$8)</f>
        <v>0</v>
      </c>
      <c r="J10" s="61">
        <f>SUMIFS(tbl_Bldg1[Amount:],tbl_Bldg1[Category Transfer To:],B10,tbl_Bldg1[[Quarter  ]],$I$6,tbl_Bldg1[Approved],"&gt;0",tbl_Bldg1[Category],$J$8)-SUMIFS(tbl_Bldg1[Amount:],tbl_Bldg1[Category Transfer From:],B10,tbl_Bldg1[[Quarter  ]],$I$6,tbl_Bldg1[Approved],"&gt;0",tbl_Bldg1[Category],$J$8)</f>
        <v>0</v>
      </c>
      <c r="K10" s="60">
        <f>SUMIFS(tbl_Bldg1[Amount:],tbl_Bldg1[Category Transfer To:],B10,tbl_Bldg1[[Quarter  ]],$K$6,tbl_Bldg1[Approved],"&gt;0",tbl_Bldg1[Category],$K$8)-SUMIFS(tbl_Bldg1[Amount:],tbl_Bldg1[Category Transfer From:],B10,tbl_Bldg1[[Quarter  ]],$K$6,tbl_Bldg1[Approved],"&gt;0",tbl_Bldg1[Category],$K$8)</f>
        <v>0</v>
      </c>
      <c r="L10" s="61">
        <f>SUMIFS(tbl_Bldg1[Amount:],tbl_Bldg1[Category Transfer To:],B10,tbl_Bldg1[[Quarter  ]],$K$6,tbl_Bldg1[Approved],"&gt;0",tbl_Bldg1[Category],$L$8)-SUMIFS(tbl_Bldg1[Amount:],tbl_Bldg1[Category Transfer From:],B10,tbl_Bldg1[[Quarter  ]],$K$6,tbl_Bldg1[Approved],"&gt;0",tbl_Bldg1[Category],$L$8)</f>
        <v>0</v>
      </c>
      <c r="M10" s="109">
        <f t="shared" ref="M10:M28" si="1">C10+E10+G10+I10+K10</f>
        <v>0</v>
      </c>
      <c r="N10" s="110">
        <f t="shared" si="0"/>
        <v>0</v>
      </c>
    </row>
    <row r="11" spans="1:15" ht="15" customHeight="1" x14ac:dyDescent="0.3">
      <c r="A11" s="12"/>
      <c r="B11" s="9" t="s">
        <v>417</v>
      </c>
      <c r="C11" s="180">
        <f>BldgBudgets!C11</f>
        <v>0</v>
      </c>
      <c r="D11" s="181">
        <f>BldgBudgets!D11</f>
        <v>0</v>
      </c>
      <c r="E11" s="60">
        <f>SUMIFS(tbl_Bldg1[Amount:],tbl_Bldg1[Category Transfer To:],B11,tbl_Bldg1[[Quarter  ]],$E$6,tbl_Bldg1[Approved],"&gt;0",tbl_Bldg1[Category],$E$8)-SUMIFS(tbl_Bldg1[Amount:],tbl_Bldg1[Category Transfer From:],B11,tbl_Bldg1[[Quarter  ]],$E$6,tbl_Bldg1[Approved],"&gt;0",tbl_Bldg1[Category],$E$8)</f>
        <v>0</v>
      </c>
      <c r="F11" s="61">
        <f>SUMIFS(tbl_Bldg1[Amount:],tbl_Bldg1[Category Transfer To:],B11,tbl_Bldg1[[Quarter  ]],$E$6,tbl_Bldg1[Approved],"&gt;0",tbl_Bldg1[Category],$F$8)-SUMIFS(tbl_Bldg1[Amount:],tbl_Bldg1[Category Transfer From:],B11,tbl_Bldg1[[Quarter  ]],$E$6,tbl_Bldg1[Approved],"&gt;0",tbl_Bldg1[Category],$F$8)</f>
        <v>0</v>
      </c>
      <c r="G11" s="60">
        <f>SUMIFS(tbl_Bldg1[Amount:],tbl_Bldg1[Category Transfer To:],B11,tbl_Bldg1[[Quarter  ]],$G$6,tbl_Bldg1[Approved],"&gt;0",tbl_Bldg1[Category],$G$8)-SUMIFS(tbl_Bldg1[Amount:],tbl_Bldg1[Category Transfer From:],B11,tbl_Bldg1[[Quarter  ]],$G$6,tbl_Bldg1[Approved],"&gt;0",tbl_Bldg1[Category],$G$8)</f>
        <v>0</v>
      </c>
      <c r="H11" s="61">
        <f>SUMIFS(tbl_Bldg1[Amount:],tbl_Bldg1[Category Transfer To:],B11,tbl_Bldg1[[Quarter  ]],$G$6,tbl_Bldg1[Approved],"&gt;0",tbl_Bldg1[Category],$H$8)-SUMIFS(tbl_Bldg1[Amount:],tbl_Bldg1[Category Transfer From:],B11,tbl_Bldg1[[Quarter  ]],$G$6,tbl_Bldg1[Approved],"&gt;0",tbl_Bldg1[Category],$H$8)</f>
        <v>0</v>
      </c>
      <c r="I11" s="60">
        <f>SUMIFS(tbl_Bldg1[Amount:],tbl_Bldg1[Category Transfer To:],B11,tbl_Bldg1[[Quarter  ]],$I$6,tbl_Bldg1[Approved],"&gt;0",tbl_Bldg1[Category],$I$8)-SUMIFS(tbl_Bldg1[Amount:],tbl_Bldg1[Category Transfer From:],B11,tbl_Bldg1[[Quarter  ]],$I$6,tbl_Bldg1[Approved],"&gt;0",tbl_Bldg1[Category],$I$8)</f>
        <v>0</v>
      </c>
      <c r="J11" s="61">
        <f>SUMIFS(tbl_Bldg1[Amount:],tbl_Bldg1[Category Transfer To:],B11,tbl_Bldg1[[Quarter  ]],$I$6,tbl_Bldg1[Approved],"&gt;0",tbl_Bldg1[Category],$J$8)-SUMIFS(tbl_Bldg1[Amount:],tbl_Bldg1[Category Transfer From:],B11,tbl_Bldg1[[Quarter  ]],$I$6,tbl_Bldg1[Approved],"&gt;0",tbl_Bldg1[Category],$J$8)</f>
        <v>0</v>
      </c>
      <c r="K11" s="60">
        <f>SUMIFS(tbl_Bldg1[Amount:],tbl_Bldg1[Category Transfer To:],B11,tbl_Bldg1[[Quarter  ]],$K$6,tbl_Bldg1[Approved],"&gt;0",tbl_Bldg1[Category],$K$8)-SUMIFS(tbl_Bldg1[Amount:],tbl_Bldg1[Category Transfer From:],B11,tbl_Bldg1[[Quarter  ]],$K$6,tbl_Bldg1[Approved],"&gt;0",tbl_Bldg1[Category],$K$8)</f>
        <v>0</v>
      </c>
      <c r="L11" s="61">
        <f>SUMIFS(tbl_Bldg1[Amount:],tbl_Bldg1[Category Transfer To:],B11,tbl_Bldg1[[Quarter  ]],$K$6,tbl_Bldg1[Approved],"&gt;0",tbl_Bldg1[Category],$L$8)-SUMIFS(tbl_Bldg1[Amount:],tbl_Bldg1[Category Transfer From:],B11,tbl_Bldg1[[Quarter  ]],$K$6,tbl_Bldg1[Approved],"&gt;0",tbl_Bldg1[Category],$L$8)</f>
        <v>0</v>
      </c>
      <c r="M11" s="109">
        <f t="shared" si="1"/>
        <v>0</v>
      </c>
      <c r="N11" s="110">
        <f t="shared" si="0"/>
        <v>0</v>
      </c>
    </row>
    <row r="12" spans="1:15" ht="15" customHeight="1" x14ac:dyDescent="0.3">
      <c r="A12" s="12"/>
      <c r="B12" s="9" t="s">
        <v>418</v>
      </c>
      <c r="C12" s="180">
        <f>BldgBudgets!C12</f>
        <v>0</v>
      </c>
      <c r="D12" s="181">
        <f>BldgBudgets!D12</f>
        <v>0</v>
      </c>
      <c r="E12" s="258">
        <f>SUMIFS(tbl_Bldg1[Amount:],tbl_Bldg1[Category Transfer To:],B12,tbl_Bldg1[[Quarter  ]],$E$6,tbl_Bldg1[Approved],"&gt;0",tbl_Bldg1[Category],$E$8)-SUMIFS(tbl_Bldg1[Amount:],tbl_Bldg1[Category Transfer From:],B12,tbl_Bldg1[[Quarter  ]],$E$6,tbl_Bldg1[Approved],"&gt;0",tbl_Bldg1[Category],$E$8)</f>
        <v>0</v>
      </c>
      <c r="F12" s="61">
        <f>SUMIFS(tbl_Bldg1[Amount:],tbl_Bldg1[Category Transfer To:],B12,tbl_Bldg1[[Quarter  ]],$E$6,tbl_Bldg1[Approved],"&gt;0",tbl_Bldg1[Category],$F$8)-SUMIFS(tbl_Bldg1[Amount:],tbl_Bldg1[Category Transfer From:],B12,tbl_Bldg1[[Quarter  ]],$E$6,tbl_Bldg1[Approved],"&gt;0",tbl_Bldg1[Category],$F$8)</f>
        <v>0</v>
      </c>
      <c r="G12" s="60">
        <f>SUMIFS(tbl_Bldg1[Amount:],tbl_Bldg1[Category Transfer To:],B12,tbl_Bldg1[[Quarter  ]],$G$6,tbl_Bldg1[Approved],"&gt;0",tbl_Bldg1[Category],$G$8)-SUMIFS(tbl_Bldg1[Amount:],tbl_Bldg1[Category Transfer From:],B12,tbl_Bldg1[[Quarter  ]],$G$6,tbl_Bldg1[Approved],"&gt;0",tbl_Bldg1[Category],$G$8)</f>
        <v>0</v>
      </c>
      <c r="H12" s="61">
        <f>SUMIFS(tbl_Bldg1[Amount:],tbl_Bldg1[Category Transfer To:],B12,tbl_Bldg1[[Quarter  ]],$G$6,tbl_Bldg1[Approved],"&gt;0",tbl_Bldg1[Category],$H$8)-SUMIFS(tbl_Bldg1[Amount:],tbl_Bldg1[Category Transfer From:],B12,tbl_Bldg1[[Quarter  ]],$G$6,tbl_Bldg1[Approved],"&gt;0",tbl_Bldg1[Category],$H$8)</f>
        <v>0</v>
      </c>
      <c r="I12" s="60">
        <f>SUMIFS(tbl_Bldg1[Amount:],tbl_Bldg1[Category Transfer To:],B12,tbl_Bldg1[[Quarter  ]],$I$6,tbl_Bldg1[Approved],"&gt;0",tbl_Bldg1[Category],$I$8)-SUMIFS(tbl_Bldg1[Amount:],tbl_Bldg1[Category Transfer From:],B12,tbl_Bldg1[[Quarter  ]],$I$6,tbl_Bldg1[Approved],"&gt;0",tbl_Bldg1[Category],$I$8)</f>
        <v>0</v>
      </c>
      <c r="J12" s="61">
        <f>SUMIFS(tbl_Bldg1[Amount:],tbl_Bldg1[Category Transfer To:],B12,tbl_Bldg1[[Quarter  ]],$I$6,tbl_Bldg1[Approved],"&gt;0",tbl_Bldg1[Category],$J$8)-SUMIFS(tbl_Bldg1[Amount:],tbl_Bldg1[Category Transfer From:],B12,tbl_Bldg1[[Quarter  ]],$I$6,tbl_Bldg1[Approved],"&gt;0",tbl_Bldg1[Category],$J$8)</f>
        <v>0</v>
      </c>
      <c r="K12" s="60">
        <f>SUMIFS(tbl_Bldg1[Amount:],tbl_Bldg1[Category Transfer To:],B12,tbl_Bldg1[[Quarter  ]],$K$6,tbl_Bldg1[Approved],"&gt;0",tbl_Bldg1[Category],$K$8)-SUMIFS(tbl_Bldg1[Amount:],tbl_Bldg1[Category Transfer From:],B12,tbl_Bldg1[[Quarter  ]],$K$6,tbl_Bldg1[Approved],"&gt;0",tbl_Bldg1[Category],$K$8)</f>
        <v>0</v>
      </c>
      <c r="L12" s="61">
        <f>SUMIFS(tbl_Bldg1[Amount:],tbl_Bldg1[Category Transfer To:],B12,tbl_Bldg1[[Quarter  ]],$K$6,tbl_Bldg1[Approved],"&gt;0",tbl_Bldg1[Category],$L$8)-SUMIFS(tbl_Bldg1[Amount:],tbl_Bldg1[Category Transfer From:],B12,tbl_Bldg1[[Quarter  ]],$K$6,tbl_Bldg1[Approved],"&gt;0",tbl_Bldg1[Category],$L$8)</f>
        <v>0</v>
      </c>
      <c r="M12" s="109">
        <f t="shared" si="1"/>
        <v>0</v>
      </c>
      <c r="N12" s="110">
        <f t="shared" si="0"/>
        <v>0</v>
      </c>
    </row>
    <row r="13" spans="1:15" ht="15" customHeight="1" x14ac:dyDescent="0.3">
      <c r="A13" s="12"/>
      <c r="B13" s="9" t="s">
        <v>419</v>
      </c>
      <c r="C13" s="180">
        <f>BldgBudgets!C13</f>
        <v>0</v>
      </c>
      <c r="D13" s="181">
        <f>BldgBudgets!D13</f>
        <v>0</v>
      </c>
      <c r="E13" s="60">
        <f>SUMIFS(tbl_Bldg1[Amount:],tbl_Bldg1[Category Transfer To:],B13,tbl_Bldg1[[Quarter  ]],$E$6,tbl_Bldg1[Approved],"&gt;0",tbl_Bldg1[Category],$E$8)-SUMIFS(tbl_Bldg1[Amount:],tbl_Bldg1[Category Transfer From:],B13,tbl_Bldg1[[Quarter  ]],$E$6,tbl_Bldg1[Approved],"&gt;0",tbl_Bldg1[Category],$E$8)</f>
        <v>0</v>
      </c>
      <c r="F13" s="61">
        <f>SUMIFS(tbl_Bldg1[Amount:],tbl_Bldg1[Category Transfer To:],B13,tbl_Bldg1[[Quarter  ]],$E$6,tbl_Bldg1[Approved],"&gt;0",tbl_Bldg1[Category],$F$8)-SUMIFS(tbl_Bldg1[Amount:],tbl_Bldg1[Category Transfer From:],B13,tbl_Bldg1[[Quarter  ]],$E$6,tbl_Bldg1[Approved],"&gt;0",tbl_Bldg1[Category],$F$8)</f>
        <v>0</v>
      </c>
      <c r="G13" s="60">
        <f>SUMIFS(tbl_Bldg1[Amount:],tbl_Bldg1[Category Transfer To:],B13,tbl_Bldg1[[Quarter  ]],$G$6,tbl_Bldg1[Approved],"&gt;0",tbl_Bldg1[Category],$G$8)-SUMIFS(tbl_Bldg1[Amount:],tbl_Bldg1[Category Transfer From:],B13,tbl_Bldg1[[Quarter  ]],$G$6,tbl_Bldg1[Approved],"&gt;0",tbl_Bldg1[Category],$G$8)</f>
        <v>0</v>
      </c>
      <c r="H13" s="61">
        <f>SUMIFS(tbl_Bldg1[Amount:],tbl_Bldg1[Category Transfer To:],B13,tbl_Bldg1[[Quarter  ]],$G$6,tbl_Bldg1[Approved],"&gt;0",tbl_Bldg1[Category],$H$8)-SUMIFS(tbl_Bldg1[Amount:],tbl_Bldg1[Category Transfer From:],B13,tbl_Bldg1[[Quarter  ]],$G$6,tbl_Bldg1[Approved],"&gt;0",tbl_Bldg1[Category],$H$8)</f>
        <v>0</v>
      </c>
      <c r="I13" s="60">
        <f>SUMIFS(tbl_Bldg1[Amount:],tbl_Bldg1[Category Transfer To:],B13,tbl_Bldg1[[Quarter  ]],$I$6,tbl_Bldg1[Approved],"&gt;0",tbl_Bldg1[Category],$I$8)-SUMIFS(tbl_Bldg1[Amount:],tbl_Bldg1[Category Transfer From:],B13,tbl_Bldg1[[Quarter  ]],$I$6,tbl_Bldg1[Approved],"&gt;0",tbl_Bldg1[Category],$I$8)</f>
        <v>0</v>
      </c>
      <c r="J13" s="61">
        <f>SUMIFS(tbl_Bldg1[Amount:],tbl_Bldg1[Category Transfer To:],B13,tbl_Bldg1[[Quarter  ]],$I$6,tbl_Bldg1[Approved],"&gt;0",tbl_Bldg1[Category],$J$8)-SUMIFS(tbl_Bldg1[Amount:],tbl_Bldg1[Category Transfer From:],B13,tbl_Bldg1[[Quarter  ]],$I$6,tbl_Bldg1[Approved],"&gt;0",tbl_Bldg1[Category],$J$8)</f>
        <v>0</v>
      </c>
      <c r="K13" s="60">
        <f>SUMIFS(tbl_Bldg1[Amount:],tbl_Bldg1[Category Transfer To:],B13,tbl_Bldg1[[Quarter  ]],$K$6,tbl_Bldg1[Approved],"&gt;0",tbl_Bldg1[Category],$K$8)-SUMIFS(tbl_Bldg1[Amount:],tbl_Bldg1[Category Transfer From:],B13,tbl_Bldg1[[Quarter  ]],$K$6,tbl_Bldg1[Approved],"&gt;0",tbl_Bldg1[Category],$K$8)</f>
        <v>0</v>
      </c>
      <c r="L13" s="61">
        <f>SUMIFS(tbl_Bldg1[Amount:],tbl_Bldg1[Category Transfer To:],B13,tbl_Bldg1[[Quarter  ]],$K$6,tbl_Bldg1[Approved],"&gt;0",tbl_Bldg1[Category],$L$8)-SUMIFS(tbl_Bldg1[Amount:],tbl_Bldg1[Category Transfer From:],B13,tbl_Bldg1[[Quarter  ]],$K$6,tbl_Bldg1[Approved],"&gt;0",tbl_Bldg1[Category],$L$8)</f>
        <v>0</v>
      </c>
      <c r="M13" s="109">
        <f t="shared" si="1"/>
        <v>0</v>
      </c>
      <c r="N13" s="110">
        <f t="shared" si="0"/>
        <v>0</v>
      </c>
    </row>
    <row r="14" spans="1:15" ht="15" customHeight="1" x14ac:dyDescent="0.3">
      <c r="A14" s="13"/>
      <c r="B14" s="16" t="s">
        <v>433</v>
      </c>
      <c r="C14" s="200">
        <f>BldgBudgets!C14</f>
        <v>0</v>
      </c>
      <c r="D14" s="201">
        <f>BldgBudgets!D14</f>
        <v>0</v>
      </c>
      <c r="E14" s="170">
        <f>SUMIFS(tbl_Bldg1[Amount:],tbl_Bldg1[Category Transfer To:],B14,tbl_Bldg1[[Quarter  ]],$E$6,tbl_Bldg1[Approved],"&gt;0",tbl_Bldg1[Category],$E$8)-SUMIFS(tbl_Bldg1[Amount:],tbl_Bldg1[Category Transfer From:],B14,tbl_Bldg1[[Quarter  ]],$E$6,tbl_Bldg1[Approved],"&gt;0",tbl_Bldg1[Category],$E$8)</f>
        <v>0</v>
      </c>
      <c r="F14" s="171">
        <f>SUMIFS(tbl_Bldg1[Amount:],tbl_Bldg1[Category Transfer To:],B14,tbl_Bldg1[[Quarter  ]],$E$6,tbl_Bldg1[Approved],"&gt;0",tbl_Bldg1[Category],$F$8)-SUMIFS(tbl_Bldg1[Amount:],tbl_Bldg1[Category Transfer From:],B14,tbl_Bldg1[[Quarter  ]],$E$6,tbl_Bldg1[Approved],"&gt;0",tbl_Bldg1[Category],$F$8)</f>
        <v>0</v>
      </c>
      <c r="G14" s="170">
        <f>SUMIFS(tbl_Bldg1[Amount:],tbl_Bldg1[Category Transfer To:],B14,tbl_Bldg1[[Quarter  ]],$G$6,tbl_Bldg1[Approved],"&gt;0",tbl_Bldg1[Category],$G$8)-SUMIFS(tbl_Bldg1[Amount:],tbl_Bldg1[Category Transfer From:],B14,tbl_Bldg1[[Quarter  ]],$G$6,tbl_Bldg1[Approved],"&gt;0",tbl_Bldg1[Category],$G$8)</f>
        <v>0</v>
      </c>
      <c r="H14" s="171">
        <f>SUMIFS(tbl_Bldg1[Amount:],tbl_Bldg1[Category Transfer To:],B14,tbl_Bldg1[[Quarter  ]],$G$6,tbl_Bldg1[Approved],"&gt;0",tbl_Bldg1[Category],$H$8)-SUMIFS(tbl_Bldg1[Amount:],tbl_Bldg1[Category Transfer From:],B14,tbl_Bldg1[[Quarter  ]],$G$6,tbl_Bldg1[Approved],"&gt;0",tbl_Bldg1[Category],$H$8)</f>
        <v>0</v>
      </c>
      <c r="I14" s="170">
        <f>SUMIFS(tbl_Bldg1[Amount:],tbl_Bldg1[Category Transfer To:],B14,tbl_Bldg1[[Quarter  ]],$I$6,tbl_Bldg1[Approved],"&gt;0",tbl_Bldg1[Category],$I$8)-SUMIFS(tbl_Bldg1[Amount:],tbl_Bldg1[Category Transfer From:],B14,tbl_Bldg1[[Quarter  ]],$I$6,tbl_Bldg1[Approved],"&gt;0",tbl_Bldg1[Category],$I$8)</f>
        <v>0</v>
      </c>
      <c r="J14" s="171">
        <f>SUMIFS(tbl_Bldg1[Amount:],tbl_Bldg1[Category Transfer To:],B14,tbl_Bldg1[[Quarter  ]],$I$6,tbl_Bldg1[Approved],"&gt;0",tbl_Bldg1[Category],$J$8)-SUMIFS(tbl_Bldg1[Amount:],tbl_Bldg1[Category Transfer From:],B14,tbl_Bldg1[[Quarter  ]],$I$6,tbl_Bldg1[Approved],"&gt;0",tbl_Bldg1[Category],$J$8)</f>
        <v>0</v>
      </c>
      <c r="K14" s="172">
        <f>SUMIFS(tbl_Bldg1[Amount:],tbl_Bldg1[Category Transfer To:],B14,tbl_Bldg1[[Quarter  ]],$K$6,tbl_Bldg1[Approved],"&gt;0",tbl_Bldg1[Category],$K$8)-SUMIFS(tbl_Bldg1[Amount:],tbl_Bldg1[Category Transfer From:],B14,tbl_Bldg1[[Quarter  ]],$K$6,tbl_Bldg1[Approved],"&gt;0",tbl_Bldg1[Category],$K$8)</f>
        <v>0</v>
      </c>
      <c r="L14" s="170">
        <f>SUMIFS(tbl_Bldg1[Amount:],tbl_Bldg1[Category Transfer To:],B14,tbl_Bldg1[[Quarter  ]],$K$6,tbl_Bldg1[Approved],"&gt;0",tbl_Bldg1[Category],$L$8)-SUMIFS(tbl_Bldg1[Amount:],tbl_Bldg1[Category Transfer From:],B14,tbl_Bldg1[[Quarter  ]],$K$6,tbl_Bldg1[Approved],"&gt;0",tbl_Bldg1[Category],$L$8)</f>
        <v>0</v>
      </c>
      <c r="M14" s="82">
        <f t="shared" si="1"/>
        <v>0</v>
      </c>
      <c r="N14" s="115">
        <f t="shared" si="0"/>
        <v>0</v>
      </c>
    </row>
    <row r="15" spans="1:15" ht="15" customHeight="1" x14ac:dyDescent="0.3">
      <c r="A15" s="12"/>
      <c r="B15" s="9" t="s">
        <v>420</v>
      </c>
      <c r="C15" s="178">
        <f>BldgBudgets!C15</f>
        <v>0</v>
      </c>
      <c r="D15" s="179">
        <f>BldgBudgets!D15</f>
        <v>0</v>
      </c>
      <c r="E15" s="58">
        <f>SUMIFS(tbl_Bldg1[Amount:],tbl_Bldg1[Category Transfer To:],B15,tbl_Bldg1[[Quarter  ]],$E$6,tbl_Bldg1[Approved],"&gt;0",tbl_Bldg1[Category],$E$8)-SUMIFS(tbl_Bldg1[Amount:],tbl_Bldg1[Category Transfer From:],B15,tbl_Bldg1[[Quarter  ]],$E$6,tbl_Bldg1[Approved],"&gt;0",tbl_Bldg1[Category],$E$8)</f>
        <v>0</v>
      </c>
      <c r="F15" s="59">
        <f>SUMIFS(tbl_Bldg1[Amount:],tbl_Bldg1[Category Transfer To:],B15,tbl_Bldg1[[Quarter  ]],$E$6,tbl_Bldg1[Approved],"&gt;0",tbl_Bldg1[Category],$F$8)-SUMIFS(tbl_Bldg1[Amount:],tbl_Bldg1[Category Transfer From:],B15,tbl_Bldg1[[Quarter  ]],$E$6,tbl_Bldg1[Approved],"&gt;0",tbl_Bldg1[Category],$F$8)</f>
        <v>0</v>
      </c>
      <c r="G15" s="58">
        <f>SUMIFS(tbl_Bldg1[Amount:],tbl_Bldg1[Category Transfer To:],B15,tbl_Bldg1[[Quarter  ]],$G$6,tbl_Bldg1[Approved],"&gt;0",tbl_Bldg1[Category],$G$8)-SUMIFS(tbl_Bldg1[Amount:],tbl_Bldg1[Category Transfer From:],B15,tbl_Bldg1[[Quarter  ]],$G$6,tbl_Bldg1[Approved],"&gt;0",tbl_Bldg1[Category],$G$8)</f>
        <v>0</v>
      </c>
      <c r="H15" s="59">
        <f>SUMIFS(tbl_Bldg1[Amount:],tbl_Bldg1[Category Transfer To:],B15,tbl_Bldg1[[Quarter  ]],$G$6,tbl_Bldg1[Approved],"&gt;0",tbl_Bldg1[Category],$H$8)-SUMIFS(tbl_Bldg1[Amount:],tbl_Bldg1[Category Transfer From:],B15,tbl_Bldg1[[Quarter  ]],$G$6,tbl_Bldg1[Approved],"&gt;0",tbl_Bldg1[Category],$H$8)</f>
        <v>0</v>
      </c>
      <c r="I15" s="58">
        <f>SUMIFS(tbl_Bldg1[Amount:],tbl_Bldg1[Category Transfer To:],B15,tbl_Bldg1[[Quarter  ]],$I$6,tbl_Bldg1[Approved],"&gt;0",tbl_Bldg1[Category],$I$8)-SUMIFS(tbl_Bldg1[Amount:],tbl_Bldg1[Category Transfer From:],B15,tbl_Bldg1[[Quarter  ]],$I$6,tbl_Bldg1[Approved],"&gt;0",tbl_Bldg1[Category],$I$8)</f>
        <v>0</v>
      </c>
      <c r="J15" s="59">
        <f>SUMIFS(tbl_Bldg1[Amount:],tbl_Bldg1[Category Transfer To:],B15,tbl_Bldg1[[Quarter  ]],$I$6,tbl_Bldg1[Approved],"&gt;0",tbl_Bldg1[Category],$J$8)-SUMIFS(tbl_Bldg1[Amount:],tbl_Bldg1[Category Transfer From:],B15,tbl_Bldg1[[Quarter  ]],$I$6,tbl_Bldg1[Approved],"&gt;0",tbl_Bldg1[Category],$J$8)</f>
        <v>0</v>
      </c>
      <c r="K15" s="58">
        <f>SUMIFS(tbl_Bldg1[Amount:],tbl_Bldg1[Category Transfer To:],B15,tbl_Bldg1[[Quarter  ]],$K$6,tbl_Bldg1[Approved],"&gt;0",tbl_Bldg1[Category],$K$8)-SUMIFS(tbl_Bldg1[Amount:],tbl_Bldg1[Category Transfer From:],B15,tbl_Bldg1[[Quarter  ]],$K$6,tbl_Bldg1[Approved],"&gt;0",tbl_Bldg1[Category],$K$8)</f>
        <v>0</v>
      </c>
      <c r="L15" s="59">
        <f>SUMIFS(tbl_Bldg1[Amount:],tbl_Bldg1[Category Transfer To:],B15,tbl_Bldg1[[Quarter  ]],$K$6,tbl_Bldg1[Approved],"&gt;0",tbl_Bldg1[Category],$L$8)-SUMIFS(tbl_Bldg1[Amount:],tbl_Bldg1[Category Transfer From:],B15,tbl_Bldg1[[Quarter  ]],$K$6,tbl_Bldg1[Approved],"&gt;0",tbl_Bldg1[Category],$L$8)</f>
        <v>0</v>
      </c>
      <c r="M15" s="167">
        <f t="shared" si="1"/>
        <v>0</v>
      </c>
      <c r="N15" s="111">
        <f t="shared" si="0"/>
        <v>0</v>
      </c>
    </row>
    <row r="16" spans="1:15" ht="15" customHeight="1" x14ac:dyDescent="0.3">
      <c r="A16" s="12"/>
      <c r="B16" s="9" t="s">
        <v>421</v>
      </c>
      <c r="C16" s="180">
        <f>BldgBudgets!C16</f>
        <v>0</v>
      </c>
      <c r="D16" s="181">
        <f>BldgBudgets!D16</f>
        <v>0</v>
      </c>
      <c r="E16" s="60">
        <f>SUMIFS(tbl_Bldg1[Amount:],tbl_Bldg1[Category Transfer To:],B16,tbl_Bldg1[[Quarter  ]],$E$6,tbl_Bldg1[Approved],"&gt;0",tbl_Bldg1[Category],$E$8)-SUMIFS(tbl_Bldg1[Amount:],tbl_Bldg1[Category Transfer From:],B16,tbl_Bldg1[[Quarter  ]],$E$6,tbl_Bldg1[Approved],"&gt;0",tbl_Bldg1[Category],$E$8)</f>
        <v>0</v>
      </c>
      <c r="F16" s="61">
        <f>SUMIFS(tbl_Bldg1[Amount:],tbl_Bldg1[Category Transfer To:],B16,tbl_Bldg1[[Quarter  ]],$E$6,tbl_Bldg1[Approved],"&gt;0",tbl_Bldg1[Category],$F$8)-SUMIFS(tbl_Bldg1[Amount:],tbl_Bldg1[Category Transfer From:],B16,tbl_Bldg1[[Quarter  ]],$E$6,tbl_Bldg1[Approved],"&gt;0",tbl_Bldg1[Category],$F$8)</f>
        <v>0</v>
      </c>
      <c r="G16" s="60">
        <f>SUMIFS(tbl_Bldg1[Amount:],tbl_Bldg1[Category Transfer To:],B16,tbl_Bldg1[[Quarter  ]],$G$6,tbl_Bldg1[Approved],"&gt;0",tbl_Bldg1[Category],$G$8)-SUMIFS(tbl_Bldg1[Amount:],tbl_Bldg1[Category Transfer From:],B16,tbl_Bldg1[[Quarter  ]],$G$6,tbl_Bldg1[Approved],"&gt;0",tbl_Bldg1[Category],$G$8)</f>
        <v>0</v>
      </c>
      <c r="H16" s="61">
        <f>SUMIFS(tbl_Bldg1[Amount:],tbl_Bldg1[Category Transfer To:],B16,tbl_Bldg1[[Quarter  ]],$G$6,tbl_Bldg1[Approved],"&gt;0",tbl_Bldg1[Category],$H$8)-SUMIFS(tbl_Bldg1[Amount:],tbl_Bldg1[Category Transfer From:],B16,tbl_Bldg1[[Quarter  ]],$G$6,tbl_Bldg1[Approved],"&gt;0",tbl_Bldg1[Category],$H$8)</f>
        <v>0</v>
      </c>
      <c r="I16" s="60">
        <f>SUMIFS(tbl_Bldg1[Amount:],tbl_Bldg1[Category Transfer To:],B16,tbl_Bldg1[[Quarter  ]],$I$6,tbl_Bldg1[Approved],"&gt;0",tbl_Bldg1[Category],$I$8)-SUMIFS(tbl_Bldg1[Amount:],tbl_Bldg1[Category Transfer From:],B16,tbl_Bldg1[[Quarter  ]],$I$6,tbl_Bldg1[Approved],"&gt;0",tbl_Bldg1[Category],$I$8)</f>
        <v>0</v>
      </c>
      <c r="J16" s="61">
        <f>SUMIFS(tbl_Bldg1[Amount:],tbl_Bldg1[Category Transfer To:],B16,tbl_Bldg1[[Quarter  ]],$I$6,tbl_Bldg1[Approved],"&gt;0",tbl_Bldg1[Category],$J$8)-SUMIFS(tbl_Bldg1[Amount:],tbl_Bldg1[Category Transfer From:],B16,tbl_Bldg1[[Quarter  ]],$I$6,tbl_Bldg1[Approved],"&gt;0",tbl_Bldg1[Category],$J$8)</f>
        <v>0</v>
      </c>
      <c r="K16" s="60">
        <f>SUMIFS(tbl_Bldg1[Amount:],tbl_Bldg1[Category Transfer To:],B16,tbl_Bldg1[[Quarter  ]],$K$6,tbl_Bldg1[Approved],"&gt;0",tbl_Bldg1[Category],$K$8)-SUMIFS(tbl_Bldg1[Amount:],tbl_Bldg1[Category Transfer From:],B16,tbl_Bldg1[[Quarter  ]],$K$6,tbl_Bldg1[Approved],"&gt;0",tbl_Bldg1[Category],$K$8)</f>
        <v>0</v>
      </c>
      <c r="L16" s="61">
        <f>SUMIFS(tbl_Bldg1[Amount:],tbl_Bldg1[Category Transfer To:],B16,tbl_Bldg1[[Quarter  ]],$K$6,tbl_Bldg1[Approved],"&gt;0",tbl_Bldg1[Category],$L$8)-SUMIFS(tbl_Bldg1[Amount:],tbl_Bldg1[Category Transfer From:],B16,tbl_Bldg1[[Quarter  ]],$K$6,tbl_Bldg1[Approved],"&gt;0",tbl_Bldg1[Category],$L$8)</f>
        <v>0</v>
      </c>
      <c r="M16" s="109">
        <f t="shared" si="1"/>
        <v>0</v>
      </c>
      <c r="N16" s="110">
        <f t="shared" si="0"/>
        <v>0</v>
      </c>
    </row>
    <row r="17" spans="1:14" ht="15" customHeight="1" x14ac:dyDescent="0.3">
      <c r="A17" s="12"/>
      <c r="B17" s="9" t="s">
        <v>422</v>
      </c>
      <c r="C17" s="180">
        <f>BldgBudgets!C17</f>
        <v>0</v>
      </c>
      <c r="D17" s="181">
        <f>BldgBudgets!D17</f>
        <v>0</v>
      </c>
      <c r="E17" s="60">
        <f>SUMIFS(tbl_Bldg1[Amount:],tbl_Bldg1[Category Transfer To:],B17,tbl_Bldg1[[Quarter  ]],$E$6,tbl_Bldg1[Approved],"&gt;0",tbl_Bldg1[Category],$E$8)-SUMIFS(tbl_Bldg1[Amount:],tbl_Bldg1[Category Transfer From:],B17,tbl_Bldg1[[Quarter  ]],$E$6,tbl_Bldg1[Approved],"&gt;0",tbl_Bldg1[Category],$E$8)</f>
        <v>0</v>
      </c>
      <c r="F17" s="61">
        <f>SUMIFS(tbl_Bldg1[Amount:],tbl_Bldg1[Category Transfer To:],B17,tbl_Bldg1[[Quarter  ]],$E$6,tbl_Bldg1[Approved],"&gt;0",tbl_Bldg1[Category],$F$8)-SUMIFS(tbl_Bldg1[Amount:],tbl_Bldg1[Category Transfer From:],B17,tbl_Bldg1[[Quarter  ]],$E$6,tbl_Bldg1[Approved],"&gt;0",tbl_Bldg1[Category],$F$8)</f>
        <v>0</v>
      </c>
      <c r="G17" s="60">
        <f>SUMIFS(tbl_Bldg1[Amount:],tbl_Bldg1[Category Transfer To:],B17,tbl_Bldg1[[Quarter  ]],$G$6,tbl_Bldg1[Approved],"&gt;0",tbl_Bldg1[Category],$G$8)-SUMIFS(tbl_Bldg1[Amount:],tbl_Bldg1[Category Transfer From:],B17,tbl_Bldg1[[Quarter  ]],$G$6,tbl_Bldg1[Approved],"&gt;0",tbl_Bldg1[Category],$G$8)</f>
        <v>0</v>
      </c>
      <c r="H17" s="61">
        <f>SUMIFS(tbl_Bldg1[Amount:],tbl_Bldg1[Category Transfer To:],B17,tbl_Bldg1[[Quarter  ]],$G$6,tbl_Bldg1[Approved],"&gt;0",tbl_Bldg1[Category],$H$8)-SUMIFS(tbl_Bldg1[Amount:],tbl_Bldg1[Category Transfer From:],B17,tbl_Bldg1[[Quarter  ]],$G$6,tbl_Bldg1[Approved],"&gt;0",tbl_Bldg1[Category],$H$8)</f>
        <v>0</v>
      </c>
      <c r="I17" s="60">
        <f>SUMIFS(tbl_Bldg1[Amount:],tbl_Bldg1[Category Transfer To:],B17,tbl_Bldg1[[Quarter  ]],$I$6,tbl_Bldg1[Approved],"&gt;0",tbl_Bldg1[Category],$I$8)-SUMIFS(tbl_Bldg1[Amount:],tbl_Bldg1[Category Transfer From:],B17,tbl_Bldg1[[Quarter  ]],$I$6,tbl_Bldg1[Approved],"&gt;0",tbl_Bldg1[Category],$I$8)</f>
        <v>0</v>
      </c>
      <c r="J17" s="61">
        <f>SUMIFS(tbl_Bldg1[Amount:],tbl_Bldg1[Category Transfer To:],B17,tbl_Bldg1[[Quarter  ]],$I$6,tbl_Bldg1[Approved],"&gt;0",tbl_Bldg1[Category],$J$8)-SUMIFS(tbl_Bldg1[Amount:],tbl_Bldg1[Category Transfer From:],B17,tbl_Bldg1[[Quarter  ]],$I$6,tbl_Bldg1[Approved],"&gt;0",tbl_Bldg1[Category],$J$8)</f>
        <v>0</v>
      </c>
      <c r="K17" s="60">
        <f>SUMIFS(tbl_Bldg1[Amount:],tbl_Bldg1[Category Transfer To:],B17,tbl_Bldg1[[Quarter  ]],$K$6,tbl_Bldg1[Approved],"&gt;0",tbl_Bldg1[Category],$K$8)-SUMIFS(tbl_Bldg1[Amount:],tbl_Bldg1[Category Transfer From:],B17,tbl_Bldg1[[Quarter  ]],$K$6,tbl_Bldg1[Approved],"&gt;0",tbl_Bldg1[Category],$K$8)</f>
        <v>0</v>
      </c>
      <c r="L17" s="61">
        <f>SUMIFS(tbl_Bldg1[Amount:],tbl_Bldg1[Category Transfer To:],B17,tbl_Bldg1[[Quarter  ]],$K$6,tbl_Bldg1[Approved],"&gt;0",tbl_Bldg1[Category],$L$8)-SUMIFS(tbl_Bldg1[Amount:],tbl_Bldg1[Category Transfer From:],B17,tbl_Bldg1[[Quarter  ]],$K$6,tbl_Bldg1[Approved],"&gt;0",tbl_Bldg1[Category],$L$8)</f>
        <v>0</v>
      </c>
      <c r="M17" s="109">
        <f t="shared" si="1"/>
        <v>0</v>
      </c>
      <c r="N17" s="110">
        <f t="shared" si="0"/>
        <v>0</v>
      </c>
    </row>
    <row r="18" spans="1:14" ht="15" customHeight="1" x14ac:dyDescent="0.3">
      <c r="A18" s="12"/>
      <c r="B18" s="9" t="s">
        <v>423</v>
      </c>
      <c r="C18" s="180">
        <f>BldgBudgets!C18</f>
        <v>0</v>
      </c>
      <c r="D18" s="181">
        <f>BldgBudgets!D18</f>
        <v>0</v>
      </c>
      <c r="E18" s="60">
        <f>SUMIFS(tbl_Bldg1[Amount:],tbl_Bldg1[Category Transfer To:],B18,tbl_Bldg1[[Quarter  ]],$E$6,tbl_Bldg1[Approved],"&gt;0",tbl_Bldg1[Category],$E$8)-SUMIFS(tbl_Bldg1[Amount:],tbl_Bldg1[Category Transfer From:],B18,tbl_Bldg1[[Quarter  ]],$E$6,tbl_Bldg1[Approved],"&gt;0",tbl_Bldg1[Category],$E$8)</f>
        <v>0</v>
      </c>
      <c r="F18" s="61">
        <f>SUMIFS(tbl_Bldg1[Amount:],tbl_Bldg1[Category Transfer To:],B18,tbl_Bldg1[[Quarter  ]],$E$6,tbl_Bldg1[Approved],"&gt;0",tbl_Bldg1[Category],$F$8)-SUMIFS(tbl_Bldg1[Amount:],tbl_Bldg1[Category Transfer From:],B18,tbl_Bldg1[[Quarter  ]],$E$6,tbl_Bldg1[Approved],"&gt;0",tbl_Bldg1[Category],$F$8)</f>
        <v>0</v>
      </c>
      <c r="G18" s="60">
        <f>SUMIFS(tbl_Bldg1[Amount:],tbl_Bldg1[Category Transfer To:],B18,tbl_Bldg1[[Quarter  ]],$G$6,tbl_Bldg1[Approved],"&gt;0",tbl_Bldg1[Category],$G$8)-SUMIFS(tbl_Bldg1[Amount:],tbl_Bldg1[Category Transfer From:],B18,tbl_Bldg1[[Quarter  ]],$G$6,tbl_Bldg1[Approved],"&gt;0",tbl_Bldg1[Category],$G$8)</f>
        <v>0</v>
      </c>
      <c r="H18" s="61">
        <f>SUMIFS(tbl_Bldg1[Amount:],tbl_Bldg1[Category Transfer To:],B18,tbl_Bldg1[[Quarter  ]],$G$6,tbl_Bldg1[Approved],"&gt;0",tbl_Bldg1[Category],$H$8)-SUMIFS(tbl_Bldg1[Amount:],tbl_Bldg1[Category Transfer From:],B18,tbl_Bldg1[[Quarter  ]],$G$6,tbl_Bldg1[Approved],"&gt;0",tbl_Bldg1[Category],$H$8)</f>
        <v>0</v>
      </c>
      <c r="I18" s="60">
        <f>SUMIFS(tbl_Bldg1[Amount:],tbl_Bldg1[Category Transfer To:],B18,tbl_Bldg1[[Quarter  ]],$I$6,tbl_Bldg1[Approved],"&gt;0",tbl_Bldg1[Category],$I$8)-SUMIFS(tbl_Bldg1[Amount:],tbl_Bldg1[Category Transfer From:],B18,tbl_Bldg1[[Quarter  ]],$I$6,tbl_Bldg1[Approved],"&gt;0",tbl_Bldg1[Category],$I$8)</f>
        <v>0</v>
      </c>
      <c r="J18" s="61">
        <f>SUMIFS(tbl_Bldg1[Amount:],tbl_Bldg1[Category Transfer To:],B18,tbl_Bldg1[[Quarter  ]],$I$6,tbl_Bldg1[Approved],"&gt;0",tbl_Bldg1[Category],$J$8)-SUMIFS(tbl_Bldg1[Amount:],tbl_Bldg1[Category Transfer From:],B18,tbl_Bldg1[[Quarter  ]],$I$6,tbl_Bldg1[Approved],"&gt;0",tbl_Bldg1[Category],$J$8)</f>
        <v>0</v>
      </c>
      <c r="K18" s="60">
        <f>SUMIFS(tbl_Bldg1[Amount:],tbl_Bldg1[Category Transfer To:],B18,tbl_Bldg1[[Quarter  ]],$K$6,tbl_Bldg1[Approved],"&gt;0",tbl_Bldg1[Category],$K$8)-SUMIFS(tbl_Bldg1[Amount:],tbl_Bldg1[Category Transfer From:],B18,tbl_Bldg1[[Quarter  ]],$K$6,tbl_Bldg1[Approved],"&gt;0",tbl_Bldg1[Category],$K$8)</f>
        <v>0</v>
      </c>
      <c r="L18" s="61">
        <f>SUMIFS(tbl_Bldg1[Amount:],tbl_Bldg1[Category Transfer To:],B18,tbl_Bldg1[[Quarter  ]],$K$6,tbl_Bldg1[Approved],"&gt;0",tbl_Bldg1[Category],$L$8)-SUMIFS(tbl_Bldg1[Amount:],tbl_Bldg1[Category Transfer From:],B18,tbl_Bldg1[[Quarter  ]],$K$6,tbl_Bldg1[Approved],"&gt;0",tbl_Bldg1[Category],$L$8)</f>
        <v>0</v>
      </c>
      <c r="M18" s="109">
        <f t="shared" si="1"/>
        <v>0</v>
      </c>
      <c r="N18" s="110">
        <f t="shared" si="0"/>
        <v>0</v>
      </c>
    </row>
    <row r="19" spans="1:14" ht="15" customHeight="1" x14ac:dyDescent="0.3">
      <c r="A19" s="13"/>
      <c r="B19" s="16" t="s">
        <v>434</v>
      </c>
      <c r="C19" s="200">
        <f>BldgBudgets!C19</f>
        <v>0</v>
      </c>
      <c r="D19" s="201">
        <f>BldgBudgets!D19</f>
        <v>0</v>
      </c>
      <c r="E19" s="173">
        <f>SUMIFS(tbl_Bldg1[Amount:],tbl_Bldg1[Category Transfer To:],B19,tbl_Bldg1[[Quarter  ]],$E$6,tbl_Bldg1[Approved],"&gt;0",tbl_Bldg1[Category],$E$8)-SUMIFS(tbl_Bldg1[Amount:],tbl_Bldg1[Category Transfer From:],B19,tbl_Bldg1[[Quarter  ]],$E$6,tbl_Bldg1[Approved],"&gt;0",tbl_Bldg1[Category],$E$8)</f>
        <v>0</v>
      </c>
      <c r="F19" s="174">
        <f>SUMIFS(tbl_Bldg1[Amount:],tbl_Bldg1[Category Transfer To:],B19,tbl_Bldg1[[Quarter  ]],$E$6,tbl_Bldg1[Approved],"&gt;0",tbl_Bldg1[Category],$F$8)-SUMIFS(tbl_Bldg1[Amount:],tbl_Bldg1[Category Transfer From:],B19,tbl_Bldg1[[Quarter  ]],$E$6,tbl_Bldg1[Approved],"&gt;0",tbl_Bldg1[Category],$F$8)</f>
        <v>0</v>
      </c>
      <c r="G19" s="173">
        <f>SUMIFS(tbl_Bldg1[Amount:],tbl_Bldg1[Category Transfer To:],B19,tbl_Bldg1[[Quarter  ]],$G$6,tbl_Bldg1[Approved],"&gt;0",tbl_Bldg1[Category],$G$8)-SUMIFS(tbl_Bldg1[Amount:],tbl_Bldg1[Category Transfer From:],B19,tbl_Bldg1[[Quarter  ]],$G$6,tbl_Bldg1[Approved],"&gt;0",tbl_Bldg1[Category],$G$8)</f>
        <v>0</v>
      </c>
      <c r="H19" s="174">
        <f>SUMIFS(tbl_Bldg1[Amount:],tbl_Bldg1[Category Transfer To:],B19,tbl_Bldg1[[Quarter  ]],$G$6,tbl_Bldg1[Approved],"&gt;0",tbl_Bldg1[Category],$H$8)-SUMIFS(tbl_Bldg1[Amount:],tbl_Bldg1[Category Transfer From:],B19,tbl_Bldg1[[Quarter  ]],$G$6,tbl_Bldg1[Approved],"&gt;0",tbl_Bldg1[Category],$H$8)</f>
        <v>0</v>
      </c>
      <c r="I19" s="173">
        <f>SUMIFS(tbl_Bldg1[Amount:],tbl_Bldg1[Category Transfer To:],B19,tbl_Bldg1[[Quarter  ]],$I$6,tbl_Bldg1[Approved],"&gt;0",tbl_Bldg1[Category],$I$8)-SUMIFS(tbl_Bldg1[Amount:],tbl_Bldg1[Category Transfer From:],B19,tbl_Bldg1[[Quarter  ]],$I$6,tbl_Bldg1[Approved],"&gt;0",tbl_Bldg1[Category],$I$8)</f>
        <v>0</v>
      </c>
      <c r="J19" s="174">
        <f>SUMIFS(tbl_Bldg1[Amount:],tbl_Bldg1[Category Transfer To:],B19,tbl_Bldg1[[Quarter  ]],$I$6,tbl_Bldg1[Approved],"&gt;0",tbl_Bldg1[Category],$J$8)-SUMIFS(tbl_Bldg1[Amount:],tbl_Bldg1[Category Transfer From:],B19,tbl_Bldg1[[Quarter  ]],$I$6,tbl_Bldg1[Approved],"&gt;0",tbl_Bldg1[Category],$J$8)</f>
        <v>0</v>
      </c>
      <c r="K19" s="173">
        <f>SUMIFS(tbl_Bldg1[Amount:],tbl_Bldg1[Category Transfer To:],B19,tbl_Bldg1[[Quarter  ]],$K$6,tbl_Bldg1[Approved],"&gt;0",tbl_Bldg1[Category],$K$8)-SUMIFS(tbl_Bldg1[Amount:],tbl_Bldg1[Category Transfer From:],B19,tbl_Bldg1[[Quarter  ]],$K$6,tbl_Bldg1[Approved],"&gt;0",tbl_Bldg1[Category],$K$8)</f>
        <v>0</v>
      </c>
      <c r="L19" s="174">
        <f>SUMIFS(tbl_Bldg1[Amount:],tbl_Bldg1[Category Transfer To:],B19,tbl_Bldg1[[Quarter  ]],$K$6,tbl_Bldg1[Approved],"&gt;0",tbl_Bldg1[Category],$L$8)-SUMIFS(tbl_Bldg1[Amount:],tbl_Bldg1[Category Transfer From:],B19,tbl_Bldg1[[Quarter  ]],$K$6,tbl_Bldg1[Approved],"&gt;0",tbl_Bldg1[Category],$L$8)</f>
        <v>0</v>
      </c>
      <c r="M19" s="82">
        <f t="shared" si="1"/>
        <v>0</v>
      </c>
      <c r="N19" s="115">
        <f t="shared" si="0"/>
        <v>0</v>
      </c>
    </row>
    <row r="20" spans="1:14" ht="15" customHeight="1" x14ac:dyDescent="0.3">
      <c r="A20" s="12"/>
      <c r="B20" s="9" t="s">
        <v>424</v>
      </c>
      <c r="C20" s="178">
        <f>BldgBudgets!C20</f>
        <v>0</v>
      </c>
      <c r="D20" s="179">
        <f>BldgBudgets!D20</f>
        <v>0</v>
      </c>
      <c r="E20" s="58">
        <f>SUMIFS(tbl_Bldg1[Amount:],tbl_Bldg1[Category Transfer To:],B20,tbl_Bldg1[[Quarter  ]],$E$6,tbl_Bldg1[Approved],"&gt;0",tbl_Bldg1[Category],$E$8)-SUMIFS(tbl_Bldg1[Amount:],tbl_Bldg1[Category Transfer From:],B20,tbl_Bldg1[[Quarter  ]],$E$6,tbl_Bldg1[Approved],"&gt;0",tbl_Bldg1[Category],$E$8)</f>
        <v>0</v>
      </c>
      <c r="F20" s="59">
        <f>SUMIFS(tbl_Bldg1[Amount:],tbl_Bldg1[Category Transfer To:],B20,tbl_Bldg1[[Quarter  ]],$E$6,tbl_Bldg1[Approved],"&gt;0",tbl_Bldg1[Category],$F$8)-SUMIFS(tbl_Bldg1[Amount:],tbl_Bldg1[Category Transfer From:],B20,tbl_Bldg1[[Quarter  ]],$E$6,tbl_Bldg1[Approved],"&gt;0",tbl_Bldg1[Category],$F$8)</f>
        <v>0</v>
      </c>
      <c r="G20" s="58">
        <f>SUMIFS(tbl_Bldg1[Amount:],tbl_Bldg1[Category Transfer To:],B20,tbl_Bldg1[[Quarter  ]],$G$6,tbl_Bldg1[Approved],"&gt;0",tbl_Bldg1[Category],$G$8)-SUMIFS(tbl_Bldg1[Amount:],tbl_Bldg1[Category Transfer From:],B20,tbl_Bldg1[[Quarter  ]],$G$6,tbl_Bldg1[Approved],"&gt;0",tbl_Bldg1[Category],$G$8)</f>
        <v>0</v>
      </c>
      <c r="H20" s="59">
        <f>SUMIFS(tbl_Bldg1[Amount:],tbl_Bldg1[Category Transfer To:],B20,tbl_Bldg1[[Quarter  ]],$G$6,tbl_Bldg1[Approved],"&gt;0",tbl_Bldg1[Category],$H$8)-SUMIFS(tbl_Bldg1[Amount:],tbl_Bldg1[Category Transfer From:],B20,tbl_Bldg1[[Quarter  ]],$G$6,tbl_Bldg1[Approved],"&gt;0",tbl_Bldg1[Category],$H$8)</f>
        <v>0</v>
      </c>
      <c r="I20" s="58">
        <f>SUMIFS(tbl_Bldg1[Amount:],tbl_Bldg1[Category Transfer To:],B20,tbl_Bldg1[[Quarter  ]],$I$6,tbl_Bldg1[Approved],"&gt;0",tbl_Bldg1[Category],$I$8)-SUMIFS(tbl_Bldg1[Amount:],tbl_Bldg1[Category Transfer From:],B20,tbl_Bldg1[[Quarter  ]],$I$6,tbl_Bldg1[Approved],"&gt;0",tbl_Bldg1[Category],$I$8)</f>
        <v>0</v>
      </c>
      <c r="J20" s="59">
        <f>SUMIFS(tbl_Bldg1[Amount:],tbl_Bldg1[Category Transfer To:],B20,tbl_Bldg1[[Quarter  ]],$I$6,tbl_Bldg1[Approved],"&gt;0",tbl_Bldg1[Category],$J$8)-SUMIFS(tbl_Bldg1[Amount:],tbl_Bldg1[Category Transfer From:],B20,tbl_Bldg1[[Quarter  ]],$I$6,tbl_Bldg1[Approved],"&gt;0",tbl_Bldg1[Category],$J$8)</f>
        <v>0</v>
      </c>
      <c r="K20" s="58">
        <f>SUMIFS(tbl_Bldg1[Amount:],tbl_Bldg1[Category Transfer To:],B20,tbl_Bldg1[[Quarter  ]],$K$6,tbl_Bldg1[Approved],"&gt;0",tbl_Bldg1[Category],$K$8)-SUMIFS(tbl_Bldg1[Amount:],tbl_Bldg1[Category Transfer From:],B20,tbl_Bldg1[[Quarter  ]],$K$6,tbl_Bldg1[Approved],"&gt;0",tbl_Bldg1[Category],$K$8)</f>
        <v>0</v>
      </c>
      <c r="L20" s="59">
        <f>SUMIFS(tbl_Bldg1[Amount:],tbl_Bldg1[Category Transfer To:],B20,tbl_Bldg1[[Quarter  ]],$K$6,tbl_Bldg1[Approved],"&gt;0",tbl_Bldg1[Category],$L$8)-SUMIFS(tbl_Bldg1[Amount:],tbl_Bldg1[Category Transfer From:],B20,tbl_Bldg1[[Quarter  ]],$K$6,tbl_Bldg1[Approved],"&gt;0",tbl_Bldg1[Category],$L$8)</f>
        <v>0</v>
      </c>
      <c r="M20" s="167">
        <f t="shared" si="1"/>
        <v>0</v>
      </c>
      <c r="N20" s="86">
        <f t="shared" si="0"/>
        <v>0</v>
      </c>
    </row>
    <row r="21" spans="1:14" ht="15" customHeight="1" x14ac:dyDescent="0.3">
      <c r="A21" s="12"/>
      <c r="B21" s="9" t="s">
        <v>425</v>
      </c>
      <c r="C21" s="180">
        <f>BldgBudgets!C21</f>
        <v>0</v>
      </c>
      <c r="D21" s="181">
        <f>BldgBudgets!D21</f>
        <v>0</v>
      </c>
      <c r="E21" s="60">
        <f>SUMIFS(tbl_Bldg1[Amount:],tbl_Bldg1[Category Transfer To:],B21,tbl_Bldg1[[Quarter  ]],$E$6,tbl_Bldg1[Approved],"&gt;0",tbl_Bldg1[Category],$E$8)-SUMIFS(tbl_Bldg1[Amount:],tbl_Bldg1[Category Transfer From:],B21,tbl_Bldg1[[Quarter  ]],$E$6,tbl_Bldg1[Approved],"&gt;0",tbl_Bldg1[Category],$E$8)</f>
        <v>0</v>
      </c>
      <c r="F21" s="61">
        <f>SUMIFS(tbl_Bldg1[Amount:],tbl_Bldg1[Category Transfer To:],B21,tbl_Bldg1[[Quarter  ]],$E$6,tbl_Bldg1[Approved],"&gt;0",tbl_Bldg1[Category],$F$8)-SUMIFS(tbl_Bldg1[Amount:],tbl_Bldg1[Category Transfer From:],B21,tbl_Bldg1[[Quarter  ]],$E$6,tbl_Bldg1[Approved],"&gt;0",tbl_Bldg1[Category],$F$8)</f>
        <v>0</v>
      </c>
      <c r="G21" s="60">
        <f>SUMIFS(tbl_Bldg1[Amount:],tbl_Bldg1[Category Transfer To:],B21,tbl_Bldg1[[Quarter  ]],$G$6,tbl_Bldg1[Approved],"&gt;0",tbl_Bldg1[Category],$G$8)-SUMIFS(tbl_Bldg1[Amount:],tbl_Bldg1[Category Transfer From:],B21,tbl_Bldg1[[Quarter  ]],$G$6,tbl_Bldg1[Approved],"&gt;0",tbl_Bldg1[Category],$G$8)</f>
        <v>0</v>
      </c>
      <c r="H21" s="61">
        <f>SUMIFS(tbl_Bldg1[Amount:],tbl_Bldg1[Category Transfer To:],B21,tbl_Bldg1[[Quarter  ]],$G$6,tbl_Bldg1[Approved],"&gt;0",tbl_Bldg1[Category],$H$8)-SUMIFS(tbl_Bldg1[Amount:],tbl_Bldg1[Category Transfer From:],B21,tbl_Bldg1[[Quarter  ]],$G$6,tbl_Bldg1[Approved],"&gt;0",tbl_Bldg1[Category],$H$8)</f>
        <v>0</v>
      </c>
      <c r="I21" s="60">
        <f>SUMIFS(tbl_Bldg1[Amount:],tbl_Bldg1[Category Transfer To:],B21,tbl_Bldg1[[Quarter  ]],$I$6,tbl_Bldg1[Approved],"&gt;0",tbl_Bldg1[Category],$I$8)-SUMIFS(tbl_Bldg1[Amount:],tbl_Bldg1[Category Transfer From:],B21,tbl_Bldg1[[Quarter  ]],$I$6,tbl_Bldg1[Approved],"&gt;0",tbl_Bldg1[Category],$I$8)</f>
        <v>0</v>
      </c>
      <c r="J21" s="61">
        <f>SUMIFS(tbl_Bldg1[Amount:],tbl_Bldg1[Category Transfer To:],B21,tbl_Bldg1[[Quarter  ]],$I$6,tbl_Bldg1[Approved],"&gt;0",tbl_Bldg1[Category],$J$8)-SUMIFS(tbl_Bldg1[Amount:],tbl_Bldg1[Category Transfer From:],B21,tbl_Bldg1[[Quarter  ]],$I$6,tbl_Bldg1[Approved],"&gt;0",tbl_Bldg1[Category],$J$8)</f>
        <v>0</v>
      </c>
      <c r="K21" s="60">
        <f>SUMIFS(tbl_Bldg1[Amount:],tbl_Bldg1[Category Transfer To:],B21,tbl_Bldg1[[Quarter  ]],$K$6,tbl_Bldg1[Approved],"&gt;0",tbl_Bldg1[Category],$K$8)-SUMIFS(tbl_Bldg1[Amount:],tbl_Bldg1[Category Transfer From:],B21,tbl_Bldg1[[Quarter  ]],$K$6,tbl_Bldg1[Approved],"&gt;0",tbl_Bldg1[Category],$K$8)</f>
        <v>0</v>
      </c>
      <c r="L21" s="61">
        <f>SUMIFS(tbl_Bldg1[Amount:],tbl_Bldg1[Category Transfer To:],B21,tbl_Bldg1[[Quarter  ]],$K$6,tbl_Bldg1[Approved],"&gt;0",tbl_Bldg1[Category],$L$8)-SUMIFS(tbl_Bldg1[Amount:],tbl_Bldg1[Category Transfer From:],B21,tbl_Bldg1[[Quarter  ]],$K$6,tbl_Bldg1[Approved],"&gt;0",tbl_Bldg1[Category],$L$8)</f>
        <v>0</v>
      </c>
      <c r="M21" s="109">
        <f t="shared" si="1"/>
        <v>0</v>
      </c>
      <c r="N21" s="110">
        <f t="shared" si="0"/>
        <v>0</v>
      </c>
    </row>
    <row r="22" spans="1:14" ht="15" customHeight="1" x14ac:dyDescent="0.3">
      <c r="A22" s="32"/>
      <c r="B22" s="16" t="s">
        <v>426</v>
      </c>
      <c r="C22" s="177">
        <f>BldgBudgets!C22</f>
        <v>0</v>
      </c>
      <c r="D22" s="187"/>
      <c r="E22" s="108">
        <f>SUMIFS(tbl_Bldg1[Amount:],tbl_Bldg1[Category Transfer To:],B22,tbl_Bldg1[[Quarter  ]],$E$6,tbl_Bldg1[Approved],"&gt;0",tbl_Bldg1[Category],$E$8)-SUMIFS(tbl_Bldg1[Amount:],tbl_Bldg1[Category Transfer From:],B22,tbl_Bldg1[[Quarter  ]],$E$6,tbl_Bldg1[Approved],"&gt;0",tbl_Bldg1[Category],$E$8)</f>
        <v>0</v>
      </c>
      <c r="F22" s="107"/>
      <c r="G22" s="108">
        <f>SUMIFS(tbl_Bldg1[Amount:],tbl_Bldg1[Category Transfer To:],B22,tbl_Bldg1[[Quarter  ]],$G$6,tbl_Bldg1[Approved],"&gt;0",tbl_Bldg1[Category],$G$8)-SUMIFS(tbl_Bldg1[Amount:],tbl_Bldg1[Category Transfer From:],B22,tbl_Bldg1[[Quarter  ]],$G$6,tbl_Bldg1[Approved],"&gt;0",tbl_Bldg1[Category],$G$8)</f>
        <v>0</v>
      </c>
      <c r="H22" s="107"/>
      <c r="I22" s="108">
        <f>SUMIFS(tbl_Bldg1[Amount:],tbl_Bldg1[Category Transfer To:],B22,tbl_Bldg1[[Quarter  ]],$I$6,tbl_Bldg1[Approved],"&gt;0",tbl_Bldg1[Category],$I$8)-SUMIFS(tbl_Bldg1[Amount:],tbl_Bldg1[Category Transfer From:],B22,tbl_Bldg1[[Quarter  ]],$I$6,tbl_Bldg1[Approved],"&gt;0",tbl_Bldg1[Category],$I$8)</f>
        <v>0</v>
      </c>
      <c r="J22" s="107"/>
      <c r="K22" s="108">
        <f>SUMIFS(tbl_Bldg1[Amount:],tbl_Bldg1[Category Transfer To:],B22,tbl_Bldg1[[Quarter  ]],$K$6,tbl_Bldg1[Approved],"&gt;0",tbl_Bldg1[Category],$K$8)-SUMIFS(tbl_Bldg1[Amount:],tbl_Bldg1[Category Transfer From:],B22,tbl_Bldg1[[Quarter  ]],$K$6,tbl_Bldg1[Approved],"&gt;0",tbl_Bldg1[Category],$K$8)</f>
        <v>0</v>
      </c>
      <c r="L22" s="107"/>
      <c r="M22" s="114">
        <f t="shared" si="1"/>
        <v>0</v>
      </c>
      <c r="N22" s="107"/>
    </row>
    <row r="23" spans="1:14" ht="15" customHeight="1" x14ac:dyDescent="0.3">
      <c r="A23" s="12"/>
      <c r="B23" s="9" t="s">
        <v>427</v>
      </c>
      <c r="C23" s="175">
        <f>BldgBudgets!C23</f>
        <v>0</v>
      </c>
      <c r="D23" s="190"/>
      <c r="E23" s="64">
        <f>SUMIFS(tbl_Bldg1[Amount:],tbl_Bldg1[Category Transfer To:],B23,tbl_Bldg1[[Quarter  ]],$E$6,tbl_Bldg1[Approved],"&gt;0",tbl_Bldg1[Category],$E$8)-SUMIFS(tbl_Bldg1[Amount:],tbl_Bldg1[Category Transfer From:],B23,tbl_Bldg1[[Quarter  ]],$E$6,tbl_Bldg1[Approved],"&gt;0",tbl_Bldg1[Category],$E$8)</f>
        <v>0</v>
      </c>
      <c r="F23" s="52"/>
      <c r="G23" s="64">
        <f>SUMIFS(tbl_Bldg1[Amount:],tbl_Bldg1[Category Transfer To:],B23,tbl_Bldg1[[Quarter  ]],$G$6,tbl_Bldg1[Approved],"&gt;0",tbl_Bldg1[Category],$G$8)-SUMIFS(tbl_Bldg1[Amount:],tbl_Bldg1[Category Transfer From:],B23,tbl_Bldg1[[Quarter  ]],$G$6,tbl_Bldg1[Approved],"&gt;0",tbl_Bldg1[Category],$G$8)</f>
        <v>0</v>
      </c>
      <c r="H23" s="52"/>
      <c r="I23" s="64">
        <f>SUMIFS(tbl_Bldg1[Amount:],tbl_Bldg1[Category Transfer To:],B23,tbl_Bldg1[[Quarter  ]],$I$6,tbl_Bldg1[Approved],"&gt;0",tbl_Bldg1[Category],$I$8)-SUMIFS(tbl_Bldg1[Amount:],tbl_Bldg1[Category Transfer From:],B23,tbl_Bldg1[[Quarter  ]],$I$6,tbl_Bldg1[Approved],"&gt;0",tbl_Bldg1[Category],$I$8)</f>
        <v>0</v>
      </c>
      <c r="J23" s="52"/>
      <c r="K23" s="64">
        <f>SUMIFS(tbl_Bldg1[Amount:],tbl_Bldg1[Category Transfer To:],B23,tbl_Bldg1[[Quarter  ]],$K$6,tbl_Bldg1[Approved],"&gt;0",tbl_Bldg1[Category],$K$8)-SUMIFS(tbl_Bldg1[Amount:],tbl_Bldg1[Category Transfer From:],B23,tbl_Bldg1[[Quarter  ]],$K$6,tbl_Bldg1[Approved],"&gt;0",tbl_Bldg1[Category],$K$8)</f>
        <v>0</v>
      </c>
      <c r="L23" s="52"/>
      <c r="M23" s="113">
        <f t="shared" si="1"/>
        <v>0</v>
      </c>
      <c r="N23" s="52"/>
    </row>
    <row r="24" spans="1:14" ht="15" customHeight="1" x14ac:dyDescent="0.3">
      <c r="A24" s="12"/>
      <c r="B24" s="9" t="s">
        <v>428</v>
      </c>
      <c r="C24" s="176">
        <f>BldgBudgets!C24</f>
        <v>0</v>
      </c>
      <c r="D24" s="191"/>
      <c r="E24" s="65">
        <f>SUMIFS(tbl_Bldg1[Amount:],tbl_Bldg1[Category Transfer To:],B24,tbl_Bldg1[[Quarter  ]],$E$6,tbl_Bldg1[Approved],"&gt;0",tbl_Bldg1[Category],$E$8)-SUMIFS(tbl_Bldg1[Amount:],tbl_Bldg1[Category Transfer From:],B24,tbl_Bldg1[[Quarter  ]],$E$6,tbl_Bldg1[Approved],"&gt;0",tbl_Bldg1[Category],$E$8)</f>
        <v>0</v>
      </c>
      <c r="F24" s="53"/>
      <c r="G24" s="65">
        <f>SUMIFS(tbl_Bldg1[Amount:],tbl_Bldg1[Category Transfer To:],B24,tbl_Bldg1[[Quarter  ]],$G$6,tbl_Bldg1[Approved],"&gt;0",tbl_Bldg1[Category],$G$8)-SUMIFS(tbl_Bldg1[Amount:],tbl_Bldg1[Category Transfer From:],B24,tbl_Bldg1[[Quarter  ]],$G$6,tbl_Bldg1[Approved],"&gt;0",tbl_Bldg1[Category],$G$8)</f>
        <v>0</v>
      </c>
      <c r="H24" s="53"/>
      <c r="I24" s="65">
        <f>SUMIFS(tbl_Bldg1[Amount:],tbl_Bldg1[Category Transfer To:],B24,tbl_Bldg1[[Quarter  ]],$I$6,tbl_Bldg1[Approved],"&gt;0",tbl_Bldg1[Category],$I$8)-SUMIFS(tbl_Bldg1[Amount:],tbl_Bldg1[Category Transfer From:],B24,tbl_Bldg1[[Quarter  ]],$I$6,tbl_Bldg1[Approved],"&gt;0",tbl_Bldg1[Category],$I$8)</f>
        <v>0</v>
      </c>
      <c r="J24" s="53"/>
      <c r="K24" s="65">
        <f>SUMIFS(tbl_Bldg1[Amount:],tbl_Bldg1[Category Transfer To:],B24,tbl_Bldg1[[Quarter  ]],$K$6,tbl_Bldg1[Approved],"&gt;0",tbl_Bldg1[Category],$K$8)-SUMIFS(tbl_Bldg1[Amount:],tbl_Bldg1[Category Transfer From:],B24,tbl_Bldg1[[Quarter  ]],$K$6,tbl_Bldg1[Approved],"&gt;0",tbl_Bldg1[Category],$K$8)</f>
        <v>0</v>
      </c>
      <c r="L24" s="53"/>
      <c r="M24" s="109">
        <f t="shared" si="1"/>
        <v>0</v>
      </c>
      <c r="N24" s="106"/>
    </row>
    <row r="25" spans="1:14" ht="15" customHeight="1" x14ac:dyDescent="0.3">
      <c r="A25" s="32"/>
      <c r="B25" s="16" t="s">
        <v>429</v>
      </c>
      <c r="C25" s="177">
        <f>BldgBudgets!C25</f>
        <v>0</v>
      </c>
      <c r="D25" s="187"/>
      <c r="E25" s="108">
        <f>SUMIFS(tbl_Bldg1[Amount:],tbl_Bldg1[Category Transfer To:],B25,tbl_Bldg1[[Quarter  ]],$E$6,tbl_Bldg1[Approved],"&gt;0",tbl_Bldg1[Category],$E$8)-SUMIFS(tbl_Bldg1[Amount:],tbl_Bldg1[Category Transfer From:],B25,tbl_Bldg1[[Quarter  ]],$E$6,tbl_Bldg1[Approved],"&gt;0",tbl_Bldg1[Category],$E$8)</f>
        <v>0</v>
      </c>
      <c r="F25" s="107"/>
      <c r="G25" s="108">
        <f>SUMIFS(tbl_Bldg1[Amount:],tbl_Bldg1[Category Transfer To:],B25,tbl_Bldg1[[Quarter  ]],$G$6,tbl_Bldg1[Approved],"&gt;0",tbl_Bldg1[Category],$G$8)-SUMIFS(tbl_Bldg1[Amount:],tbl_Bldg1[Category Transfer From:],B25,tbl_Bldg1[[Quarter  ]],$G$6,tbl_Bldg1[Approved],"&gt;0",tbl_Bldg1[Category],$G$8)</f>
        <v>0</v>
      </c>
      <c r="H25" s="107"/>
      <c r="I25" s="108">
        <f>SUMIFS(tbl_Bldg1[Amount:],tbl_Bldg1[Category Transfer To:],B25,tbl_Bldg1[[Quarter  ]],$I$6,tbl_Bldg1[Approved],"&gt;0",tbl_Bldg1[Category],$I$8)-SUMIFS(tbl_Bldg1[Amount:],tbl_Bldg1[Category Transfer From:],B25,tbl_Bldg1[[Quarter  ]],$I$6,tbl_Bldg1[Approved],"&gt;0",tbl_Bldg1[Category],$I$8)</f>
        <v>0</v>
      </c>
      <c r="J25" s="107"/>
      <c r="K25" s="108">
        <f>SUMIFS(tbl_Bldg1[Amount:],tbl_Bldg1[Category Transfer To:],B25,tbl_Bldg1[[Quarter  ]],$K$6,tbl_Bldg1[Approved],"&gt;0",tbl_Bldg1[Category],$K$8)-SUMIFS(tbl_Bldg1[Amount:],tbl_Bldg1[Category Transfer From:],B25,tbl_Bldg1[[Quarter  ]],$K$6,tbl_Bldg1[Approved],"&gt;0",tbl_Bldg1[Category],$K$8)</f>
        <v>0</v>
      </c>
      <c r="L25" s="107"/>
      <c r="M25" s="114">
        <f t="shared" si="1"/>
        <v>0</v>
      </c>
      <c r="N25" s="107"/>
    </row>
    <row r="26" spans="1:14" ht="15" customHeight="1" x14ac:dyDescent="0.3">
      <c r="A26" s="12"/>
      <c r="B26" s="9" t="s">
        <v>430</v>
      </c>
      <c r="C26" s="205">
        <f>BldgBudgets!C26</f>
        <v>0</v>
      </c>
      <c r="D26" s="191"/>
      <c r="E26" s="66">
        <f>SUMIFS(tbl_Bldg1[Amount:],tbl_Bldg1[Category Transfer To:],B26,tbl_Bldg1[[Quarter  ]],$E$6,tbl_Bldg1[Approved],"&gt;0",tbl_Bldg1[Category],$E$8)-SUMIFS(tbl_Bldg1[Amount:],tbl_Bldg1[Category Transfer From:],B26,tbl_Bldg1[[Quarter  ]],$E$6,tbl_Bldg1[Approved],"&gt;0",tbl_Bldg1[Category],$E$8)</f>
        <v>0</v>
      </c>
      <c r="F26" s="53"/>
      <c r="G26" s="66">
        <f>SUMIFS(tbl_Bldg1[Amount:],tbl_Bldg1[Category Transfer To:],B26,tbl_Bldg1[[Quarter  ]],$G$6,tbl_Bldg1[Approved],"&gt;0",tbl_Bldg1[Category],$G$8)-SUMIFS(tbl_Bldg1[Amount:],tbl_Bldg1[Category Transfer From:],B26,tbl_Bldg1[[Quarter  ]],$G$6,tbl_Bldg1[Approved],"&gt;0",tbl_Bldg1[Category],$G$8)</f>
        <v>0</v>
      </c>
      <c r="H26" s="53"/>
      <c r="I26" s="66">
        <f>SUMIFS(tbl_Bldg1[Amount:],tbl_Bldg1[Category Transfer To:],B26,tbl_Bldg1[[Quarter  ]],$I$6,tbl_Bldg1[Approved],"&gt;0",tbl_Bldg1[Category],$I$8)-SUMIFS(tbl_Bldg1[Amount:],tbl_Bldg1[Category Transfer From:],B26,tbl_Bldg1[[Quarter  ]],$I$6,tbl_Bldg1[Approved],"&gt;0",tbl_Bldg1[Category],$I$8)</f>
        <v>0</v>
      </c>
      <c r="J26" s="53"/>
      <c r="K26" s="66">
        <f>SUMIFS(tbl_Bldg1[Amount:],tbl_Bldg1[Category Transfer To:],B26,tbl_Bldg1[[Quarter  ]],$K$6,tbl_Bldg1[Approved],"&gt;0",tbl_Bldg1[Category],$K$8)-SUMIFS(tbl_Bldg1[Amount:],tbl_Bldg1[Category Transfer From:],B26,tbl_Bldg1[[Quarter  ]],$K$6,tbl_Bldg1[Approved],"&gt;0",tbl_Bldg1[Category],$K$8)</f>
        <v>0</v>
      </c>
      <c r="L26" s="53"/>
      <c r="M26" s="113">
        <f t="shared" si="1"/>
        <v>0</v>
      </c>
      <c r="N26" s="53"/>
    </row>
    <row r="27" spans="1:14" ht="15" customHeight="1" x14ac:dyDescent="0.3">
      <c r="A27" s="12"/>
      <c r="B27" s="9" t="s">
        <v>431</v>
      </c>
      <c r="C27" s="226">
        <f>BldgBudgets!C27</f>
        <v>0</v>
      </c>
      <c r="D27" s="191"/>
      <c r="E27" s="67">
        <f>SUMIFS(tbl_Bldg1[Amount:],tbl_Bldg1[Category Transfer To:],B27,tbl_Bldg1[[Quarter  ]],$E$6,tbl_Bldg1[Approved],"&gt;0",tbl_Bldg1[Category],$E$8)-SUMIFS(tbl_Bldg1[Amount:],tbl_Bldg1[Category Transfer From:],B27,tbl_Bldg1[[Quarter  ]],$E$6,tbl_Bldg1[Approved],"&gt;0",tbl_Bldg1[Category],$E$8)</f>
        <v>0</v>
      </c>
      <c r="F27" s="53"/>
      <c r="G27" s="66">
        <f>SUMIFS(tbl_Bldg1[Amount:],tbl_Bldg1[Category Transfer To:],B27,tbl_Bldg1[[Quarter  ]],$G$6,tbl_Bldg1[Approved],"&gt;0",tbl_Bldg1[Category],$G$8)-SUMIFS(tbl_Bldg1[Amount:],tbl_Bldg1[Category Transfer From:],B27,tbl_Bldg1[[Quarter  ]],$G$6,tbl_Bldg1[Approved],"&gt;0",tbl_Bldg1[Category],$G$8)</f>
        <v>0</v>
      </c>
      <c r="H27" s="53"/>
      <c r="I27" s="67">
        <f>SUMIFS(tbl_Bldg1[Amount:],tbl_Bldg1[Category Transfer To:],B27,tbl_Bldg1[[Quarter  ]],$I$6,tbl_Bldg1[Approved],"&gt;0",tbl_Bldg1[Category],$I$8)-SUMIFS(tbl_Bldg1[Amount:],tbl_Bldg1[Category Transfer From:],B27,tbl_Bldg1[[Quarter  ]],$I$6,tbl_Bldg1[Approved],"&gt;0",tbl_Bldg1[Category],$I$8)</f>
        <v>0</v>
      </c>
      <c r="J27" s="53"/>
      <c r="K27" s="67">
        <f>SUMIFS(tbl_Bldg1[Amount:],tbl_Bldg1[Category Transfer To:],B27,tbl_Bldg1[[Quarter  ]],$K$6,tbl_Bldg1[Approved],"&gt;0",tbl_Bldg1[Category],$K$8)-SUMIFS(tbl_Bldg1[Amount:],tbl_Bldg1[Category Transfer From:],B27,tbl_Bldg1[[Quarter  ]],$K$6,tbl_Bldg1[Approved],"&gt;0",tbl_Bldg1[Category],$K$8)</f>
        <v>0</v>
      </c>
      <c r="L27" s="53"/>
      <c r="M27" s="109">
        <f t="shared" si="1"/>
        <v>0</v>
      </c>
      <c r="N27" s="106"/>
    </row>
    <row r="28" spans="1:14" ht="15" customHeight="1" x14ac:dyDescent="0.3">
      <c r="A28" s="32"/>
      <c r="B28" s="16" t="s">
        <v>432</v>
      </c>
      <c r="C28" s="177">
        <f>BldgBudgets!C28</f>
        <v>0</v>
      </c>
      <c r="D28" s="191"/>
      <c r="E28" s="104">
        <f>SUMIFS(tbl_Bldg1[Amount:],tbl_Bldg1[Category Transfer To:],B28,tbl_Bldg1[[Quarter  ]],$E$6,tbl_Bldg1[Approved],"&gt;0",tbl_Bldg1[Category],$E$8)-SUMIFS(tbl_Bldg1[Amount:],tbl_Bldg1[Category Transfer From:],B28,tbl_Bldg1[[Quarter  ]],$E$6,tbl_Bldg1[Approved],"&gt;0",tbl_Bldg1[Category],$E$8)</f>
        <v>0</v>
      </c>
      <c r="F28" s="78"/>
      <c r="G28" s="105">
        <f>SUMIFS(tbl_Bldg1[Amount:],tbl_Bldg1[Category Transfer To:],B28,tbl_Bldg1[[Quarter  ]],$G$6,tbl_Bldg1[Approved],"&gt;0",tbl_Bldg1[Category],$G$8)-SUMIFS(tbl_Bldg1[Amount:],tbl_Bldg1[Category Transfer From:],B28,tbl_Bldg1[[Quarter  ]],$G$6,tbl_Bldg1[Approved],"&gt;0",tbl_Bldg1[Category],$G$8)</f>
        <v>0</v>
      </c>
      <c r="H28" s="78"/>
      <c r="I28" s="105">
        <f>SUMIFS(tbl_Bldg1[Amount:],tbl_Bldg1[Category Transfer To:],B28,tbl_Bldg1[[Quarter  ]],$I$6,tbl_Bldg1[Approved],"&gt;0",tbl_Bldg1[Category],$I$8)-SUMIFS(tbl_Bldg1[Amount:],tbl_Bldg1[Category Transfer From:],B28,tbl_Bldg1[[Quarter  ]],$I$6,tbl_Bldg1[Approved],"&gt;0",tbl_Bldg1[Category],$I$8)</f>
        <v>0</v>
      </c>
      <c r="J28" s="78"/>
      <c r="K28" s="105">
        <f>SUMIFS(tbl_Bldg1[Amount:],tbl_Bldg1[Category Transfer To:],B28,tbl_Bldg1[[Quarter  ]],$K$6,tbl_Bldg1[Approved],"&gt;0",tbl_Bldg1[Category],$K$8)-SUMIFS(tbl_Bldg1[Amount:],tbl_Bldg1[Category Transfer From:],B28,tbl_Bldg1[[Quarter  ]],$K$6,tbl_Bldg1[Approved],"&gt;0",tbl_Bldg1[Category],$K$8)</f>
        <v>0</v>
      </c>
      <c r="L28" s="53"/>
      <c r="M28" s="82">
        <f t="shared" si="1"/>
        <v>0</v>
      </c>
      <c r="N28" s="53"/>
    </row>
    <row r="29" spans="1:14" ht="15" customHeight="1" thickBot="1" x14ac:dyDescent="0.35">
      <c r="A29" s="72">
        <v>6</v>
      </c>
      <c r="B29" s="30" t="s">
        <v>47</v>
      </c>
      <c r="C29" s="209">
        <f>SUM(C9:D28)</f>
        <v>0</v>
      </c>
      <c r="D29" s="193"/>
      <c r="E29" s="85">
        <f>SUM(E9:F14)+SUM(E15:F19)+SUM(E20:F22)+SUM(E23:F25)+SUM(E26:F28)</f>
        <v>0</v>
      </c>
      <c r="F29" s="71"/>
      <c r="G29" s="85">
        <f>SUM(G9:H14)+SUM(G15:H19)+SUM(G20:H22)+SUM(G23:H25)+SUM(G26:H28)</f>
        <v>0</v>
      </c>
      <c r="H29" s="71"/>
      <c r="I29" s="85">
        <f>SUM(I9:J14)+SUM(I15:J19)+SUM(I20:J22)+SUM(I23:J25)+SUM(I26:J28)</f>
        <v>0</v>
      </c>
      <c r="J29" s="71"/>
      <c r="K29" s="85">
        <f>SUM(K9:L14)+SUM(K15:L19)+SUM(K20:L22)+SUM(K23:L25)+SUM(K26:L28)</f>
        <v>0</v>
      </c>
      <c r="L29" s="71"/>
      <c r="M29" s="116">
        <f>SUM(M9:N14)+SUM(M15:N19)+SUM(M20:N22)+SUM(M23:M28)</f>
        <v>0</v>
      </c>
      <c r="N29" s="71"/>
    </row>
    <row r="30" spans="1:14" ht="15" customHeight="1" thickTop="1" x14ac:dyDescent="0.3">
      <c r="A30" s="15">
        <v>7</v>
      </c>
      <c r="B30" s="516" t="s">
        <v>46</v>
      </c>
      <c r="C30" s="518">
        <f>C3</f>
        <v>0</v>
      </c>
      <c r="D30" s="191"/>
      <c r="E30" s="512">
        <v>0</v>
      </c>
      <c r="F30" s="53"/>
      <c r="G30" s="510">
        <v>0</v>
      </c>
      <c r="H30" s="53"/>
      <c r="I30" s="512">
        <v>0</v>
      </c>
      <c r="J30" s="53"/>
      <c r="K30" s="512">
        <v>0</v>
      </c>
      <c r="L30" s="53"/>
      <c r="M30" s="508">
        <v>0</v>
      </c>
      <c r="N30" s="53"/>
    </row>
    <row r="31" spans="1:14" ht="15" customHeight="1" thickBot="1" x14ac:dyDescent="0.35">
      <c r="A31" s="14">
        <v>8</v>
      </c>
      <c r="B31" s="517"/>
      <c r="C31" s="519"/>
      <c r="D31" s="194"/>
      <c r="E31" s="513"/>
      <c r="F31" s="54"/>
      <c r="G31" s="511"/>
      <c r="H31" s="54"/>
      <c r="I31" s="513"/>
      <c r="J31" s="54"/>
      <c r="K31" s="513"/>
      <c r="L31" s="54"/>
      <c r="M31" s="509"/>
      <c r="N31" s="54"/>
    </row>
    <row r="32" spans="1:14" ht="15" customHeight="1" thickTop="1" thickBot="1" x14ac:dyDescent="0.35">
      <c r="A32" s="14">
        <v>9</v>
      </c>
      <c r="B32" s="30" t="s">
        <v>443</v>
      </c>
      <c r="C32" s="212">
        <f t="shared" ref="C32" si="2">C29-C30</f>
        <v>0</v>
      </c>
      <c r="D32" s="213"/>
      <c r="E32" s="214">
        <f>E29-E30</f>
        <v>0</v>
      </c>
      <c r="F32" s="215"/>
      <c r="G32" s="214">
        <f>G29-G30</f>
        <v>0</v>
      </c>
      <c r="H32" s="215"/>
      <c r="I32" s="214">
        <f>I29-I30</f>
        <v>0</v>
      </c>
      <c r="J32" s="215"/>
      <c r="K32" s="214">
        <f>K29-K30</f>
        <v>0</v>
      </c>
      <c r="L32" s="215"/>
      <c r="M32" s="216">
        <f>M29-M30</f>
        <v>0</v>
      </c>
      <c r="N32" s="215"/>
    </row>
    <row r="33" spans="1:14" ht="15" customHeight="1" thickTop="1" x14ac:dyDescent="0.25">
      <c r="A33" s="4"/>
      <c r="B33" s="4"/>
      <c r="C33" s="4"/>
      <c r="D33" s="4"/>
      <c r="J33" s="5"/>
      <c r="K33" s="3"/>
    </row>
    <row r="34" spans="1:14" ht="15" customHeight="1" x14ac:dyDescent="0.25">
      <c r="A34" s="4"/>
      <c r="B34" s="4"/>
      <c r="C34" s="4"/>
      <c r="D34" s="4"/>
    </row>
    <row r="35" spans="1:14" ht="15" customHeight="1" x14ac:dyDescent="0.25">
      <c r="A35" s="4"/>
      <c r="B35" s="4"/>
      <c r="C35" s="4"/>
      <c r="D35" s="4"/>
    </row>
    <row r="36" spans="1:14" ht="15" customHeight="1" x14ac:dyDescent="0.25">
      <c r="A36" s="4"/>
      <c r="B36" s="4"/>
      <c r="C36" s="4"/>
      <c r="D36" s="4"/>
      <c r="I36" s="4"/>
    </row>
    <row r="37" spans="1:14" ht="15" customHeight="1" x14ac:dyDescent="0.2">
      <c r="I37" s="3"/>
    </row>
    <row r="38" spans="1:14" ht="15" customHeight="1" x14ac:dyDescent="0.2">
      <c r="I38" s="3"/>
    </row>
    <row r="39" spans="1:14" ht="15" customHeight="1" x14ac:dyDescent="0.2">
      <c r="I39" s="3"/>
    </row>
    <row r="42" spans="1:14" ht="15" customHeight="1" x14ac:dyDescent="0.25">
      <c r="N42" s="4"/>
    </row>
  </sheetData>
  <mergeCells count="33">
    <mergeCell ref="A8:B8"/>
    <mergeCell ref="B30:B31"/>
    <mergeCell ref="C30:C31"/>
    <mergeCell ref="E30:E31"/>
    <mergeCell ref="G1:L1"/>
    <mergeCell ref="G2:L2"/>
    <mergeCell ref="G3:L3"/>
    <mergeCell ref="C1:F1"/>
    <mergeCell ref="C5:D5"/>
    <mergeCell ref="E5:F5"/>
    <mergeCell ref="A6:B6"/>
    <mergeCell ref="C6:D6"/>
    <mergeCell ref="A7:B7"/>
    <mergeCell ref="C7:D7"/>
    <mergeCell ref="M2:N2"/>
    <mergeCell ref="M5:N5"/>
    <mergeCell ref="E6:F6"/>
    <mergeCell ref="G6:H6"/>
    <mergeCell ref="I6:J6"/>
    <mergeCell ref="K6:L6"/>
    <mergeCell ref="M6:N6"/>
    <mergeCell ref="G5:H5"/>
    <mergeCell ref="I5:J5"/>
    <mergeCell ref="K5:L5"/>
    <mergeCell ref="M30:M31"/>
    <mergeCell ref="E7:F7"/>
    <mergeCell ref="G7:H7"/>
    <mergeCell ref="I7:J7"/>
    <mergeCell ref="K7:L7"/>
    <mergeCell ref="M7:N7"/>
    <mergeCell ref="G30:G31"/>
    <mergeCell ref="I30:I31"/>
    <mergeCell ref="K30:K31"/>
  </mergeCells>
  <conditionalFormatting sqref="D14">
    <cfRule type="cellIs" dxfId="349" priority="46" operator="greaterThan">
      <formula>0</formula>
    </cfRule>
  </conditionalFormatting>
  <conditionalFormatting sqref="E26:E27">
    <cfRule type="expression" dxfId="348" priority="40">
      <formula>($E$26+$E$27+$E$28)&gt;$E$29*0.08</formula>
    </cfRule>
  </conditionalFormatting>
  <conditionalFormatting sqref="G26:G27">
    <cfRule type="expression" dxfId="347" priority="39">
      <formula>($E$26+$E$27+$E$28+$G$26+$G$27+$G$28)&gt;($E$29+$G$29)*0.08</formula>
    </cfRule>
  </conditionalFormatting>
  <conditionalFormatting sqref="I26:I27">
    <cfRule type="expression" dxfId="346" priority="38">
      <formula>($E$26+$E$27+$E$28+$G$26+$G$27+$G$28+$I$26+$I$27+$I$28)&gt;($E$29+$G$29+$I$29)*0.08</formula>
    </cfRule>
  </conditionalFormatting>
  <conditionalFormatting sqref="E14:L14">
    <cfRule type="cellIs" dxfId="345" priority="34" operator="greaterThan">
      <formula>0</formula>
    </cfRule>
  </conditionalFormatting>
  <conditionalFormatting sqref="E27 G27 I27">
    <cfRule type="cellIs" dxfId="344" priority="33" operator="greaterThan">
      <formula>0</formula>
    </cfRule>
  </conditionalFormatting>
  <conditionalFormatting sqref="K26:K27">
    <cfRule type="expression" dxfId="343" priority="32">
      <formula>SUM($M$26:$M$28)&gt;$C$29*0.08</formula>
    </cfRule>
  </conditionalFormatting>
  <conditionalFormatting sqref="K27">
    <cfRule type="expression" dxfId="342" priority="30">
      <formula>($E$26+$E$27+$E$28+$G$26+$G$27+$G$28+$I$26+$I$27+$I$28+$K$26+$K$27+$K$28)&gt;($E$29+$G$29+$I$29+$K$29)*0.08</formula>
    </cfRule>
    <cfRule type="cellIs" dxfId="341" priority="31" operator="greaterThan">
      <formula>0</formula>
    </cfRule>
  </conditionalFormatting>
  <conditionalFormatting sqref="K26">
    <cfRule type="expression" dxfId="340" priority="24">
      <formula>($E$26+$E$27+$E$28+$G$26+$G$27+$G$28+$I$26+$I$27+$I$28+$K$26+$K$27+$K$28)&gt;($E$29+$G$29+$I$29+$K$29)*0.08</formula>
    </cfRule>
  </conditionalFormatting>
  <conditionalFormatting sqref="D14">
    <cfRule type="cellIs" dxfId="339" priority="23" operator="greaterThan">
      <formula>0</formula>
    </cfRule>
  </conditionalFormatting>
  <conditionalFormatting sqref="C30:C31">
    <cfRule type="cellIs" dxfId="338" priority="159" operator="greaterThan">
      <formula>$C$3</formula>
    </cfRule>
  </conditionalFormatting>
  <conditionalFormatting sqref="C29">
    <cfRule type="cellIs" dxfId="337" priority="160" operator="notEqual">
      <formula>$C$2</formula>
    </cfRule>
    <cfRule type="cellIs" dxfId="336" priority="161" operator="greaterThan">
      <formula>$C$2+$C$3</formula>
    </cfRule>
  </conditionalFormatting>
  <conditionalFormatting sqref="E32">
    <cfRule type="cellIs" dxfId="335" priority="19" operator="notEqual">
      <formula>0</formula>
    </cfRule>
  </conditionalFormatting>
  <conditionalFormatting sqref="G32">
    <cfRule type="cellIs" dxfId="334" priority="18" operator="notEqual">
      <formula>0</formula>
    </cfRule>
  </conditionalFormatting>
  <conditionalFormatting sqref="I32">
    <cfRule type="cellIs" dxfId="333" priority="17" operator="notEqual">
      <formula>0</formula>
    </cfRule>
  </conditionalFormatting>
  <conditionalFormatting sqref="K32">
    <cfRule type="cellIs" dxfId="332" priority="16" operator="notEqual">
      <formula>0</formula>
    </cfRule>
  </conditionalFormatting>
  <conditionalFormatting sqref="M32">
    <cfRule type="cellIs" dxfId="331" priority="15" operator="notEqual">
      <formula>$C$32</formula>
    </cfRule>
  </conditionalFormatting>
  <conditionalFormatting sqref="C3">
    <cfRule type="cellIs" dxfId="330" priority="13" operator="notEqual">
      <formula>$C$30</formula>
    </cfRule>
  </conditionalFormatting>
  <conditionalFormatting sqref="C3">
    <cfRule type="cellIs" dxfId="329" priority="11" operator="notEqual">
      <formula>$C$30</formula>
    </cfRule>
  </conditionalFormatting>
  <conditionalFormatting sqref="C3">
    <cfRule type="cellIs" dxfId="328" priority="9" operator="notEqual">
      <formula>$C$30</formula>
    </cfRule>
  </conditionalFormatting>
  <conditionalFormatting sqref="C27">
    <cfRule type="cellIs" dxfId="327" priority="6" operator="greaterThan">
      <formula>0</formula>
    </cfRule>
  </conditionalFormatting>
  <conditionalFormatting sqref="C27">
    <cfRule type="cellIs" dxfId="326" priority="4" operator="greaterThan">
      <formula>0</formula>
    </cfRule>
  </conditionalFormatting>
  <conditionalFormatting sqref="C26">
    <cfRule type="cellIs" dxfId="325" priority="3" operator="greaterThan">
      <formula>$C$2*0.08-$C$27-$C$28</formula>
    </cfRule>
  </conditionalFormatting>
  <conditionalFormatting sqref="C28">
    <cfRule type="cellIs" dxfId="324" priority="2" operator="greaterThan">
      <formula>$C$2*$N$3</formula>
    </cfRule>
  </conditionalFormatting>
  <conditionalFormatting sqref="E28">
    <cfRule type="cellIs" dxfId="323" priority="323" operator="greaterThan">
      <formula>ROUND($N$3*(SUM(E$9:F$27)),2)</formula>
    </cfRule>
  </conditionalFormatting>
  <conditionalFormatting sqref="G28">
    <cfRule type="cellIs" dxfId="322" priority="324" operator="greaterThan">
      <formula>ROUND($N$3*(SUM(E$9:H$27)),2)</formula>
    </cfRule>
  </conditionalFormatting>
  <conditionalFormatting sqref="K28 I28">
    <cfRule type="cellIs" dxfId="321" priority="325" operator="greaterThan">
      <formula>ROUND($N$3*(SUM(E$9:J$27)),2)</formula>
    </cfRule>
  </conditionalFormatting>
  <conditionalFormatting sqref="C2">
    <cfRule type="cellIs" dxfId="320" priority="1" operator="notEqual">
      <formula>$C$29</formula>
    </cfRule>
  </conditionalFormatting>
  <dataValidations disablePrompts="1" count="1">
    <dataValidation type="decimal" operator="lessThanOrEqual" allowBlank="1" showInputMessage="1" showErrorMessage="1" error="Cannot exceed the Admin Cost rate limitation of 8 percent." sqref="N3" xr:uid="{00000000-0002-0000-0300-000000000000}">
      <formula1>0.08</formula1>
    </dataValidation>
  </dataValidations>
  <pageMargins left="0.25" right="0.25" top="0.75" bottom="0.7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fitToPage="1"/>
  </sheetPr>
  <dimension ref="A1:O65"/>
  <sheetViews>
    <sheetView zoomScale="95" zoomScaleNormal="95" workbookViewId="0">
      <pane xSplit="3" topLeftCell="D1" activePane="topRight" state="frozen"/>
      <selection pane="topRight" activeCell="D1" sqref="D1:G1"/>
    </sheetView>
  </sheetViews>
  <sheetFormatPr defaultColWidth="9.109375" defaultRowHeight="11.4" x14ac:dyDescent="0.2"/>
  <cols>
    <col min="1" max="1" width="2.5546875" style="1" customWidth="1"/>
    <col min="2" max="2" width="1.44140625" style="1" customWidth="1"/>
    <col min="3" max="3" width="25.5546875" style="1" customWidth="1"/>
    <col min="4" max="15" width="13.33203125" style="1" customWidth="1"/>
    <col min="16" max="16384" width="9.109375" style="1"/>
  </cols>
  <sheetData>
    <row r="1" spans="1:15" ht="14.1" customHeight="1" x14ac:dyDescent="0.3">
      <c r="A1" s="270" t="s">
        <v>65</v>
      </c>
      <c r="B1" s="271"/>
      <c r="C1" s="272"/>
      <c r="D1" s="496" t="str">
        <f>IF(ISBLANK(Summary!A15)=TRUE,"",Summary!A15)</f>
        <v>[Building 2]</v>
      </c>
      <c r="E1" s="496"/>
      <c r="F1" s="496"/>
      <c r="G1" s="497"/>
      <c r="H1" s="483" t="s">
        <v>0</v>
      </c>
      <c r="I1" s="483"/>
      <c r="J1" s="483"/>
      <c r="K1" s="483"/>
      <c r="L1" s="483"/>
      <c r="M1" s="484"/>
      <c r="N1" s="273" t="s">
        <v>37</v>
      </c>
      <c r="O1" s="274" t="str">
        <f>IF(ISBLANK(Summary!B6)=TRUE,"",Summary!B6)</f>
        <v/>
      </c>
    </row>
    <row r="2" spans="1:15" ht="14.1" customHeight="1" x14ac:dyDescent="0.3">
      <c r="A2" s="275" t="s">
        <v>1</v>
      </c>
      <c r="B2" s="276"/>
      <c r="C2" s="277"/>
      <c r="D2" s="498" t="str">
        <f>IF(ISBLANK(Summary!B4)=TRUE,"",Summary!B4)</f>
        <v/>
      </c>
      <c r="E2" s="499"/>
      <c r="F2" s="499"/>
      <c r="G2" s="500"/>
      <c r="H2" s="485" t="s">
        <v>2</v>
      </c>
      <c r="I2" s="485"/>
      <c r="J2" s="485"/>
      <c r="K2" s="485"/>
      <c r="L2" s="485"/>
      <c r="M2" s="486"/>
      <c r="N2" s="481" t="str">
        <f>IF(ISBLANK(Summary!B7)=TRUE,"",CONCATENATE("Year ",Summary!B7))</f>
        <v/>
      </c>
      <c r="O2" s="482"/>
    </row>
    <row r="3" spans="1:15" ht="14.1" customHeight="1" thickBot="1" x14ac:dyDescent="0.35">
      <c r="A3" s="321"/>
      <c r="B3" s="278"/>
      <c r="C3" s="279"/>
      <c r="D3" s="501" t="str">
        <f>IF(ISBLANK(Summary!B5)=TRUE,"",Summary!B5)</f>
        <v/>
      </c>
      <c r="E3" s="502"/>
      <c r="F3" s="502"/>
      <c r="G3" s="503"/>
      <c r="H3" s="485" t="s">
        <v>440</v>
      </c>
      <c r="I3" s="485"/>
      <c r="J3" s="485"/>
      <c r="K3" s="485"/>
      <c r="L3" s="485"/>
      <c r="M3" s="486"/>
      <c r="N3" s="280" t="s">
        <v>68</v>
      </c>
      <c r="O3" s="281">
        <f>IF(Summary!B9="yes",Summary!B8,0)</f>
        <v>0</v>
      </c>
    </row>
    <row r="4" spans="1:15" ht="14.1" customHeight="1" x14ac:dyDescent="0.3">
      <c r="A4" s="282" t="s">
        <v>66</v>
      </c>
      <c r="B4" s="276"/>
      <c r="C4" s="277"/>
      <c r="D4" s="351">
        <f>Bldg2Budget!C2</f>
        <v>0</v>
      </c>
      <c r="E4" s="352"/>
      <c r="F4" s="268"/>
      <c r="G4" s="268"/>
      <c r="H4" s="485" t="s">
        <v>441</v>
      </c>
      <c r="I4" s="485"/>
      <c r="J4" s="485"/>
      <c r="K4" s="485"/>
      <c r="L4" s="485"/>
      <c r="M4" s="485"/>
      <c r="N4" s="283"/>
      <c r="O4" s="284"/>
    </row>
    <row r="5" spans="1:15" ht="14.1" customHeight="1" thickBot="1" x14ac:dyDescent="0.35">
      <c r="A5" s="285" t="s">
        <v>67</v>
      </c>
      <c r="B5" s="286"/>
      <c r="C5" s="287"/>
      <c r="D5" s="266">
        <f>Bldg1Budget!C3</f>
        <v>0</v>
      </c>
      <c r="E5" s="267"/>
      <c r="F5" s="268"/>
      <c r="G5" s="269"/>
      <c r="H5" s="269"/>
      <c r="I5" s="269"/>
      <c r="J5" s="268"/>
      <c r="K5" s="288"/>
      <c r="L5" s="289"/>
      <c r="M5" s="268"/>
      <c r="N5" s="74"/>
      <c r="O5" s="98"/>
    </row>
    <row r="6" spans="1:15" ht="9" customHeight="1" x14ac:dyDescent="0.25">
      <c r="A6" s="99"/>
      <c r="B6" s="5"/>
      <c r="C6" s="5"/>
      <c r="D6" s="5"/>
      <c r="E6" s="5"/>
      <c r="F6" s="5"/>
      <c r="G6" s="7"/>
      <c r="H6" s="5"/>
      <c r="I6" s="5"/>
      <c r="J6" s="5"/>
      <c r="K6" s="5"/>
      <c r="L6" s="5"/>
      <c r="M6" s="5"/>
      <c r="N6" s="3"/>
      <c r="O6" s="97"/>
    </row>
    <row r="7" spans="1:15" ht="15" customHeight="1" thickBot="1" x14ac:dyDescent="0.3">
      <c r="A7" s="100" t="s">
        <v>38</v>
      </c>
      <c r="B7" s="5"/>
      <c r="C7" s="5"/>
      <c r="D7" s="5"/>
      <c r="E7" s="5"/>
      <c r="F7" s="5"/>
      <c r="G7" s="7"/>
      <c r="H7" s="5"/>
      <c r="I7" s="5"/>
      <c r="J7" s="5"/>
      <c r="K7" s="5"/>
      <c r="L7" s="5"/>
      <c r="M7" s="5"/>
      <c r="N7" s="3"/>
      <c r="O7" s="97"/>
    </row>
    <row r="8" spans="1:15" ht="15" customHeight="1" x14ac:dyDescent="0.3">
      <c r="A8" s="505" t="s">
        <v>39</v>
      </c>
      <c r="B8" s="506"/>
      <c r="C8" s="506"/>
      <c r="D8" s="506"/>
      <c r="E8" s="507"/>
      <c r="F8" s="80">
        <v>0</v>
      </c>
      <c r="G8" s="7"/>
      <c r="H8" s="5"/>
      <c r="I8" s="5"/>
      <c r="J8" s="5"/>
      <c r="K8" s="5"/>
      <c r="L8" s="489" t="s">
        <v>73</v>
      </c>
      <c r="M8" s="504"/>
      <c r="N8" s="489" t="s">
        <v>72</v>
      </c>
      <c r="O8" s="490"/>
    </row>
    <row r="9" spans="1:15" ht="15" customHeight="1" thickBot="1" x14ac:dyDescent="0.35">
      <c r="A9" s="471" t="s">
        <v>35</v>
      </c>
      <c r="B9" s="472"/>
      <c r="C9" s="472"/>
      <c r="D9" s="472"/>
      <c r="E9" s="473"/>
      <c r="F9" s="81">
        <v>0</v>
      </c>
      <c r="G9" s="7"/>
      <c r="H9" s="5"/>
      <c r="I9" s="5"/>
      <c r="J9" s="5"/>
      <c r="K9" s="5"/>
      <c r="L9" s="487" t="s">
        <v>74</v>
      </c>
      <c r="M9" s="488"/>
      <c r="N9" s="487" t="s">
        <v>71</v>
      </c>
      <c r="O9" s="491"/>
    </row>
    <row r="10" spans="1:15" ht="9" customHeight="1" thickBot="1" x14ac:dyDescent="0.3">
      <c r="A10" s="99"/>
      <c r="B10" s="5"/>
      <c r="C10" s="5"/>
      <c r="D10" s="5"/>
      <c r="E10" s="5"/>
      <c r="F10" s="5"/>
      <c r="G10" s="5"/>
      <c r="H10" s="5"/>
      <c r="I10" s="5"/>
      <c r="J10" s="5"/>
      <c r="K10" s="5"/>
      <c r="L10" s="5"/>
      <c r="M10" s="5"/>
      <c r="N10" s="5"/>
      <c r="O10" s="97"/>
    </row>
    <row r="11" spans="1:15" ht="12" x14ac:dyDescent="0.25">
      <c r="A11" s="341" t="s">
        <v>3</v>
      </c>
      <c r="B11" s="474" t="s">
        <v>4</v>
      </c>
      <c r="C11" s="475"/>
      <c r="D11" s="476" t="s">
        <v>5</v>
      </c>
      <c r="E11" s="477"/>
      <c r="F11" s="418" t="s">
        <v>6</v>
      </c>
      <c r="G11" s="419"/>
      <c r="H11" s="418" t="s">
        <v>7</v>
      </c>
      <c r="I11" s="419"/>
      <c r="J11" s="418" t="s">
        <v>8</v>
      </c>
      <c r="K11" s="419"/>
      <c r="L11" s="418" t="s">
        <v>9</v>
      </c>
      <c r="M11" s="419"/>
      <c r="N11" s="492" t="s">
        <v>10</v>
      </c>
      <c r="O11" s="493"/>
    </row>
    <row r="12" spans="1:15" s="2" customFormat="1" ht="12" x14ac:dyDescent="0.25">
      <c r="A12" s="420"/>
      <c r="B12" s="421"/>
      <c r="C12" s="422"/>
      <c r="D12" s="478"/>
      <c r="E12" s="479"/>
      <c r="F12" s="423" t="s">
        <v>11</v>
      </c>
      <c r="G12" s="424"/>
      <c r="H12" s="423" t="s">
        <v>12</v>
      </c>
      <c r="I12" s="424"/>
      <c r="J12" s="423" t="s">
        <v>13</v>
      </c>
      <c r="K12" s="424"/>
      <c r="L12" s="423" t="s">
        <v>14</v>
      </c>
      <c r="M12" s="424"/>
      <c r="N12" s="494" t="s">
        <v>15</v>
      </c>
      <c r="O12" s="495"/>
    </row>
    <row r="13" spans="1:15" s="2" customFormat="1" ht="14.25" customHeight="1" x14ac:dyDescent="0.25">
      <c r="A13" s="414"/>
      <c r="B13" s="415"/>
      <c r="C13" s="480"/>
      <c r="D13" s="456" t="s">
        <v>816</v>
      </c>
      <c r="E13" s="457"/>
      <c r="F13" s="469" t="s">
        <v>26</v>
      </c>
      <c r="G13" s="470"/>
      <c r="H13" s="469" t="s">
        <v>16</v>
      </c>
      <c r="I13" s="470"/>
      <c r="J13" s="469" t="s">
        <v>17</v>
      </c>
      <c r="K13" s="470"/>
      <c r="L13" s="469" t="s">
        <v>18</v>
      </c>
      <c r="M13" s="470"/>
      <c r="N13" s="467" t="s">
        <v>19</v>
      </c>
      <c r="O13" s="468"/>
    </row>
    <row r="14" spans="1:15" s="2" customFormat="1" ht="24.75" customHeight="1" x14ac:dyDescent="0.25">
      <c r="A14" s="412" t="s">
        <v>20</v>
      </c>
      <c r="B14" s="413"/>
      <c r="C14" s="455"/>
      <c r="D14" s="10" t="s">
        <v>59</v>
      </c>
      <c r="E14" s="8" t="s">
        <v>58</v>
      </c>
      <c r="F14" s="10" t="s">
        <v>59</v>
      </c>
      <c r="G14" s="8" t="s">
        <v>58</v>
      </c>
      <c r="H14" s="10" t="s">
        <v>59</v>
      </c>
      <c r="I14" s="8" t="s">
        <v>58</v>
      </c>
      <c r="J14" s="10" t="s">
        <v>59</v>
      </c>
      <c r="K14" s="8" t="s">
        <v>58</v>
      </c>
      <c r="L14" s="10" t="s">
        <v>59</v>
      </c>
      <c r="M14" s="8" t="s">
        <v>58</v>
      </c>
      <c r="N14" s="10" t="s">
        <v>59</v>
      </c>
      <c r="O14" s="8" t="s">
        <v>58</v>
      </c>
    </row>
    <row r="15" spans="1:15" ht="14.1" customHeight="1" x14ac:dyDescent="0.25">
      <c r="A15" s="11">
        <v>1</v>
      </c>
      <c r="B15" s="340" t="s">
        <v>40</v>
      </c>
      <c r="C15" s="28"/>
      <c r="D15" s="17"/>
      <c r="E15" s="18" t="s">
        <v>31</v>
      </c>
      <c r="F15" s="17"/>
      <c r="G15" s="18"/>
      <c r="H15" s="17"/>
      <c r="I15" s="19"/>
      <c r="J15" s="20"/>
      <c r="K15" s="21"/>
      <c r="L15" s="20"/>
      <c r="M15" s="21"/>
      <c r="N15" s="22"/>
      <c r="O15" s="23"/>
    </row>
    <row r="16" spans="1:15" ht="14.1" customHeight="1" x14ac:dyDescent="0.3">
      <c r="A16" s="12"/>
      <c r="B16" s="9"/>
      <c r="C16" s="27" t="s">
        <v>23</v>
      </c>
      <c r="D16" s="178">
        <f>Bldg2Budget!M9</f>
        <v>0</v>
      </c>
      <c r="E16" s="179">
        <f>Bldg2Budget!N9</f>
        <v>0</v>
      </c>
      <c r="F16" s="58">
        <v>0</v>
      </c>
      <c r="G16" s="59">
        <v>0</v>
      </c>
      <c r="H16" s="58">
        <v>0</v>
      </c>
      <c r="I16" s="59">
        <v>0</v>
      </c>
      <c r="J16" s="58">
        <v>0</v>
      </c>
      <c r="K16" s="59">
        <v>0</v>
      </c>
      <c r="L16" s="58">
        <v>0</v>
      </c>
      <c r="M16" s="59">
        <v>0</v>
      </c>
      <c r="N16" s="113">
        <f>F16+H16+J16+L16</f>
        <v>0</v>
      </c>
      <c r="O16" s="111">
        <f>G16+I16+K16+M16</f>
        <v>0</v>
      </c>
    </row>
    <row r="17" spans="1:15" ht="14.1" customHeight="1" x14ac:dyDescent="0.3">
      <c r="A17" s="12"/>
      <c r="B17" s="9"/>
      <c r="C17" s="27" t="s">
        <v>32</v>
      </c>
      <c r="D17" s="180">
        <f>Bldg2Budget!M10</f>
        <v>0</v>
      </c>
      <c r="E17" s="181">
        <f>Bldg2Budget!N10</f>
        <v>0</v>
      </c>
      <c r="F17" s="60">
        <v>0</v>
      </c>
      <c r="G17" s="61">
        <v>0</v>
      </c>
      <c r="H17" s="60">
        <v>0</v>
      </c>
      <c r="I17" s="61">
        <v>0</v>
      </c>
      <c r="J17" s="60">
        <v>0</v>
      </c>
      <c r="K17" s="61">
        <v>0</v>
      </c>
      <c r="L17" s="60">
        <v>0</v>
      </c>
      <c r="M17" s="61">
        <v>0</v>
      </c>
      <c r="N17" s="109">
        <f t="shared" ref="N17:O21" si="0">F17+H17+J17+L17</f>
        <v>0</v>
      </c>
      <c r="O17" s="110">
        <f t="shared" si="0"/>
        <v>0</v>
      </c>
    </row>
    <row r="18" spans="1:15" ht="14.1" customHeight="1" x14ac:dyDescent="0.3">
      <c r="A18" s="12"/>
      <c r="B18" s="9"/>
      <c r="C18" s="27" t="s">
        <v>34</v>
      </c>
      <c r="D18" s="180">
        <f>Bldg2Budget!M11</f>
        <v>0</v>
      </c>
      <c r="E18" s="181">
        <f>Bldg2Budget!N11</f>
        <v>0</v>
      </c>
      <c r="F18" s="60">
        <v>0</v>
      </c>
      <c r="G18" s="61">
        <v>0</v>
      </c>
      <c r="H18" s="60">
        <v>0</v>
      </c>
      <c r="I18" s="61">
        <v>0</v>
      </c>
      <c r="J18" s="60">
        <v>0</v>
      </c>
      <c r="K18" s="61">
        <v>0</v>
      </c>
      <c r="L18" s="60">
        <v>0</v>
      </c>
      <c r="M18" s="61">
        <v>0</v>
      </c>
      <c r="N18" s="109">
        <f t="shared" si="0"/>
        <v>0</v>
      </c>
      <c r="O18" s="110">
        <f t="shared" si="0"/>
        <v>0</v>
      </c>
    </row>
    <row r="19" spans="1:15" ht="14.1" customHeight="1" x14ac:dyDescent="0.3">
      <c r="A19" s="12"/>
      <c r="B19" s="9"/>
      <c r="C19" s="27" t="s">
        <v>63</v>
      </c>
      <c r="D19" s="180">
        <f>Bldg2Budget!M12</f>
        <v>0</v>
      </c>
      <c r="E19" s="181">
        <f>Bldg2Budget!N12</f>
        <v>0</v>
      </c>
      <c r="F19" s="60">
        <v>0</v>
      </c>
      <c r="G19" s="61">
        <v>0</v>
      </c>
      <c r="H19" s="60">
        <v>0</v>
      </c>
      <c r="I19" s="61">
        <v>0</v>
      </c>
      <c r="J19" s="60">
        <v>0</v>
      </c>
      <c r="K19" s="61">
        <v>0</v>
      </c>
      <c r="L19" s="60">
        <v>0</v>
      </c>
      <c r="M19" s="61">
        <v>0</v>
      </c>
      <c r="N19" s="109">
        <f t="shared" ref="N19" si="1">F19+H19+J19+L19</f>
        <v>0</v>
      </c>
      <c r="O19" s="110">
        <f t="shared" ref="O19" si="2">G19+I19+K19+M19</f>
        <v>0</v>
      </c>
    </row>
    <row r="20" spans="1:15" ht="14.1" customHeight="1" x14ac:dyDescent="0.3">
      <c r="A20" s="12"/>
      <c r="B20" s="9"/>
      <c r="C20" s="27" t="s">
        <v>33</v>
      </c>
      <c r="D20" s="180">
        <f>Bldg2Budget!M13</f>
        <v>0</v>
      </c>
      <c r="E20" s="181">
        <f>Bldg2Budget!N13</f>
        <v>0</v>
      </c>
      <c r="F20" s="60">
        <v>0</v>
      </c>
      <c r="G20" s="61">
        <v>0</v>
      </c>
      <c r="H20" s="60">
        <v>0</v>
      </c>
      <c r="I20" s="61">
        <v>0</v>
      </c>
      <c r="J20" s="60">
        <v>0</v>
      </c>
      <c r="K20" s="61">
        <v>0</v>
      </c>
      <c r="L20" s="60">
        <v>0</v>
      </c>
      <c r="M20" s="61">
        <v>0</v>
      </c>
      <c r="N20" s="109">
        <f t="shared" ref="N20:O20" si="3">F20+H20+J20+L20</f>
        <v>0</v>
      </c>
      <c r="O20" s="110">
        <f t="shared" si="3"/>
        <v>0</v>
      </c>
    </row>
    <row r="21" spans="1:15" ht="14.1" customHeight="1" x14ac:dyDescent="0.3">
      <c r="A21" s="13"/>
      <c r="B21" s="16"/>
      <c r="C21" s="29" t="s">
        <v>62</v>
      </c>
      <c r="D21" s="202">
        <f>Bldg2Budget!M14</f>
        <v>0</v>
      </c>
      <c r="E21" s="181">
        <f>Bldg2Budget!N14</f>
        <v>0</v>
      </c>
      <c r="F21" s="96">
        <v>0</v>
      </c>
      <c r="G21" s="61">
        <v>0</v>
      </c>
      <c r="H21" s="96">
        <v>0</v>
      </c>
      <c r="I21" s="61">
        <v>0</v>
      </c>
      <c r="J21" s="96">
        <v>0</v>
      </c>
      <c r="K21" s="61">
        <v>0</v>
      </c>
      <c r="L21" s="60">
        <v>0</v>
      </c>
      <c r="M21" s="96">
        <v>0</v>
      </c>
      <c r="N21" s="114">
        <f t="shared" si="0"/>
        <v>0</v>
      </c>
      <c r="O21" s="112">
        <f t="shared" si="0"/>
        <v>0</v>
      </c>
    </row>
    <row r="22" spans="1:15" ht="14.1" customHeight="1" x14ac:dyDescent="0.3">
      <c r="A22" s="11">
        <v>2</v>
      </c>
      <c r="B22" s="453" t="s">
        <v>41</v>
      </c>
      <c r="C22" s="454"/>
      <c r="D22" s="182" t="str">
        <f>IF(SUM(D23:E27)&lt;D4*0.05,"Warning, Total Professional Development Costs Are Less Than Required Minimum","")</f>
        <v/>
      </c>
      <c r="E22" s="183"/>
      <c r="F22" s="34"/>
      <c r="G22" s="35"/>
      <c r="H22" s="34"/>
      <c r="I22" s="36"/>
      <c r="J22" s="37"/>
      <c r="K22" s="38"/>
      <c r="L22" s="37"/>
      <c r="M22" s="38"/>
      <c r="N22" s="39"/>
      <c r="O22" s="69" t="str">
        <f>IF(L42&gt;0,IF(SUM(N23:O27)&lt;D4*0.05,"Warning, Total Professional Development Costs Are Less Than Required Minimum",""),"")</f>
        <v/>
      </c>
    </row>
    <row r="23" spans="1:15" ht="14.1" customHeight="1" x14ac:dyDescent="0.3">
      <c r="A23" s="12"/>
      <c r="B23" s="9"/>
      <c r="C23" s="27" t="s">
        <v>23</v>
      </c>
      <c r="D23" s="184">
        <f>Bldg2Budget!M15</f>
        <v>0</v>
      </c>
      <c r="E23" s="185">
        <f>Bldg2Budget!N15</f>
        <v>0</v>
      </c>
      <c r="F23" s="62">
        <v>0</v>
      </c>
      <c r="G23" s="63">
        <v>0</v>
      </c>
      <c r="H23" s="62">
        <v>0</v>
      </c>
      <c r="I23" s="63">
        <v>0</v>
      </c>
      <c r="J23" s="62">
        <v>0</v>
      </c>
      <c r="K23" s="63">
        <v>0</v>
      </c>
      <c r="L23" s="62">
        <v>0</v>
      </c>
      <c r="M23" s="63">
        <v>0</v>
      </c>
      <c r="N23" s="113">
        <f t="shared" ref="N23:O27" si="4">F23+H23+J23+L23</f>
        <v>0</v>
      </c>
      <c r="O23" s="111">
        <f t="shared" si="4"/>
        <v>0</v>
      </c>
    </row>
    <row r="24" spans="1:15" ht="14.1" customHeight="1" x14ac:dyDescent="0.3">
      <c r="A24" s="12"/>
      <c r="B24" s="9"/>
      <c r="C24" s="27" t="s">
        <v>32</v>
      </c>
      <c r="D24" s="180">
        <f>Bldg2Budget!M16</f>
        <v>0</v>
      </c>
      <c r="E24" s="181">
        <f>Bldg2Budget!N16</f>
        <v>0</v>
      </c>
      <c r="F24" s="60">
        <v>0</v>
      </c>
      <c r="G24" s="61">
        <v>0</v>
      </c>
      <c r="H24" s="60">
        <v>0</v>
      </c>
      <c r="I24" s="61">
        <v>0</v>
      </c>
      <c r="J24" s="60">
        <v>0</v>
      </c>
      <c r="K24" s="61">
        <v>0</v>
      </c>
      <c r="L24" s="60">
        <v>0</v>
      </c>
      <c r="M24" s="61">
        <v>0</v>
      </c>
      <c r="N24" s="109">
        <f t="shared" si="4"/>
        <v>0</v>
      </c>
      <c r="O24" s="110">
        <f t="shared" si="4"/>
        <v>0</v>
      </c>
    </row>
    <row r="25" spans="1:15" ht="14.1" customHeight="1" x14ac:dyDescent="0.3">
      <c r="A25" s="12"/>
      <c r="B25" s="9"/>
      <c r="C25" s="27" t="s">
        <v>34</v>
      </c>
      <c r="D25" s="180">
        <f>Bldg2Budget!M17</f>
        <v>0</v>
      </c>
      <c r="E25" s="181">
        <f>Bldg2Budget!N17</f>
        <v>0</v>
      </c>
      <c r="F25" s="60">
        <v>0</v>
      </c>
      <c r="G25" s="61">
        <v>0</v>
      </c>
      <c r="H25" s="60">
        <v>0</v>
      </c>
      <c r="I25" s="61">
        <v>0</v>
      </c>
      <c r="J25" s="60">
        <v>0</v>
      </c>
      <c r="K25" s="61">
        <v>0</v>
      </c>
      <c r="L25" s="60">
        <v>0</v>
      </c>
      <c r="M25" s="61">
        <v>0</v>
      </c>
      <c r="N25" s="109">
        <f t="shared" si="4"/>
        <v>0</v>
      </c>
      <c r="O25" s="110">
        <f t="shared" si="4"/>
        <v>0</v>
      </c>
    </row>
    <row r="26" spans="1:15" ht="14.1" customHeight="1" x14ac:dyDescent="0.3">
      <c r="A26" s="12"/>
      <c r="B26" s="9"/>
      <c r="C26" s="27" t="s">
        <v>33</v>
      </c>
      <c r="D26" s="180">
        <f>Bldg2Budget!M18</f>
        <v>0</v>
      </c>
      <c r="E26" s="181">
        <f>Bldg2Budget!N18</f>
        <v>0</v>
      </c>
      <c r="F26" s="60">
        <v>0</v>
      </c>
      <c r="G26" s="61">
        <v>0</v>
      </c>
      <c r="H26" s="60">
        <v>0</v>
      </c>
      <c r="I26" s="61">
        <v>0</v>
      </c>
      <c r="J26" s="60">
        <v>0</v>
      </c>
      <c r="K26" s="61">
        <v>0</v>
      </c>
      <c r="L26" s="60">
        <v>0</v>
      </c>
      <c r="M26" s="61">
        <v>0</v>
      </c>
      <c r="N26" s="109">
        <f t="shared" si="4"/>
        <v>0</v>
      </c>
      <c r="O26" s="110">
        <f t="shared" si="4"/>
        <v>0</v>
      </c>
    </row>
    <row r="27" spans="1:15" ht="14.1" customHeight="1" x14ac:dyDescent="0.3">
      <c r="A27" s="13"/>
      <c r="B27" s="16"/>
      <c r="C27" s="29" t="s">
        <v>64</v>
      </c>
      <c r="D27" s="180">
        <f>Bldg2Budget!M19</f>
        <v>0</v>
      </c>
      <c r="E27" s="181">
        <f>Bldg2Budget!N19</f>
        <v>0</v>
      </c>
      <c r="F27" s="83">
        <f t="shared" ref="F27:M27" si="5">-F21-F40</f>
        <v>0</v>
      </c>
      <c r="G27" s="84">
        <f t="shared" si="5"/>
        <v>0</v>
      </c>
      <c r="H27" s="83">
        <f t="shared" si="5"/>
        <v>0</v>
      </c>
      <c r="I27" s="84">
        <f t="shared" si="5"/>
        <v>0</v>
      </c>
      <c r="J27" s="83">
        <f t="shared" si="5"/>
        <v>0</v>
      </c>
      <c r="K27" s="84">
        <f t="shared" si="5"/>
        <v>0</v>
      </c>
      <c r="L27" s="83">
        <f t="shared" si="5"/>
        <v>0</v>
      </c>
      <c r="M27" s="84">
        <f t="shared" si="5"/>
        <v>0</v>
      </c>
      <c r="N27" s="114">
        <f t="shared" si="4"/>
        <v>0</v>
      </c>
      <c r="O27" s="115">
        <f t="shared" si="4"/>
        <v>0</v>
      </c>
    </row>
    <row r="28" spans="1:15" ht="14.1" customHeight="1" x14ac:dyDescent="0.3">
      <c r="A28" s="11">
        <v>3</v>
      </c>
      <c r="B28" s="451" t="s">
        <v>55</v>
      </c>
      <c r="C28" s="452"/>
      <c r="D28" s="182" t="str">
        <f>IF(SUM(D29:E31)&gt;D4*0.08,"Warning, Total Student Access Costs Exceed Allowable Limit","")</f>
        <v/>
      </c>
      <c r="E28" s="186"/>
      <c r="F28" s="75"/>
      <c r="G28" s="75"/>
      <c r="H28" s="75"/>
      <c r="I28" s="76"/>
      <c r="J28" s="37"/>
      <c r="K28" s="38"/>
      <c r="L28" s="37"/>
      <c r="M28" s="38"/>
      <c r="N28" s="39"/>
      <c r="O28" s="69" t="str">
        <f>IF(SUM(N29:O31)&gt;D4*0.08,"Warning, Total Student Access Costs Exceed Allowable Limit","")</f>
        <v/>
      </c>
    </row>
    <row r="29" spans="1:15" ht="14.1" customHeight="1" x14ac:dyDescent="0.3">
      <c r="A29" s="12"/>
      <c r="B29" s="9"/>
      <c r="C29" s="27" t="s">
        <v>56</v>
      </c>
      <c r="D29" s="184">
        <f>Bldg2Budget!M20</f>
        <v>0</v>
      </c>
      <c r="E29" s="185">
        <f>Bldg2Budget!N20</f>
        <v>0</v>
      </c>
      <c r="F29" s="62">
        <v>0</v>
      </c>
      <c r="G29" s="63">
        <v>0</v>
      </c>
      <c r="H29" s="62">
        <v>0</v>
      </c>
      <c r="I29" s="63">
        <v>0</v>
      </c>
      <c r="J29" s="62">
        <v>0</v>
      </c>
      <c r="K29" s="63">
        <v>0</v>
      </c>
      <c r="L29" s="62">
        <v>0</v>
      </c>
      <c r="M29" s="63">
        <v>0</v>
      </c>
      <c r="N29" s="113">
        <f t="shared" ref="N29:O31" si="6">F29+H29+J29+L29</f>
        <v>0</v>
      </c>
      <c r="O29" s="86">
        <f t="shared" si="6"/>
        <v>0</v>
      </c>
    </row>
    <row r="30" spans="1:15" ht="14.1" customHeight="1" x14ac:dyDescent="0.3">
      <c r="A30" s="12"/>
      <c r="B30" s="9"/>
      <c r="C30" s="27" t="s">
        <v>57</v>
      </c>
      <c r="D30" s="180">
        <f>Bldg2Budget!M21</f>
        <v>0</v>
      </c>
      <c r="E30" s="181">
        <f>Bldg2Budget!N21</f>
        <v>0</v>
      </c>
      <c r="F30" s="60">
        <v>0</v>
      </c>
      <c r="G30" s="61">
        <v>0</v>
      </c>
      <c r="H30" s="60">
        <v>0</v>
      </c>
      <c r="I30" s="61">
        <v>0</v>
      </c>
      <c r="J30" s="60">
        <v>0</v>
      </c>
      <c r="K30" s="61">
        <v>0</v>
      </c>
      <c r="L30" s="60">
        <v>0</v>
      </c>
      <c r="M30" s="61">
        <v>0</v>
      </c>
      <c r="N30" s="109">
        <f t="shared" si="6"/>
        <v>0</v>
      </c>
      <c r="O30" s="110">
        <f t="shared" si="6"/>
        <v>0</v>
      </c>
    </row>
    <row r="31" spans="1:15" ht="14.1" customHeight="1" x14ac:dyDescent="0.3">
      <c r="A31" s="32"/>
      <c r="B31" s="33"/>
      <c r="C31" s="103" t="s">
        <v>33</v>
      </c>
      <c r="D31" s="177">
        <f>Bldg2Budget!M22</f>
        <v>0</v>
      </c>
      <c r="E31" s="187"/>
      <c r="F31" s="108">
        <v>0</v>
      </c>
      <c r="G31" s="107"/>
      <c r="H31" s="108">
        <v>0</v>
      </c>
      <c r="I31" s="107"/>
      <c r="J31" s="108">
        <v>0</v>
      </c>
      <c r="K31" s="107"/>
      <c r="L31" s="108">
        <v>0</v>
      </c>
      <c r="M31" s="107"/>
      <c r="N31" s="114">
        <f t="shared" si="6"/>
        <v>0</v>
      </c>
      <c r="O31" s="107">
        <f t="shared" si="6"/>
        <v>0</v>
      </c>
    </row>
    <row r="32" spans="1:15" ht="14.1" customHeight="1" x14ac:dyDescent="0.3">
      <c r="A32" s="68"/>
      <c r="B32" s="25"/>
      <c r="C32" s="25"/>
      <c r="D32" s="188"/>
      <c r="E32" s="189"/>
      <c r="F32" s="40"/>
      <c r="G32" s="41"/>
      <c r="H32" s="40"/>
      <c r="I32" s="41"/>
      <c r="J32" s="40"/>
      <c r="K32" s="41"/>
      <c r="L32" s="40"/>
      <c r="M32" s="41"/>
      <c r="N32" s="40"/>
      <c r="O32" s="41"/>
    </row>
    <row r="33" spans="1:15" s="3" customFormat="1" ht="14.1" customHeight="1" x14ac:dyDescent="0.3">
      <c r="A33" s="12">
        <v>4</v>
      </c>
      <c r="B33" s="24" t="s">
        <v>42</v>
      </c>
      <c r="C33" s="26"/>
      <c r="D33" s="77" t="str">
        <f>IF(SUM(D34:D36)&gt;D4*0.04,"Warning, Total Evaluation Costs Exceed Allowable Limit","")</f>
        <v/>
      </c>
      <c r="E33" s="56"/>
      <c r="F33" s="55"/>
      <c r="G33" s="56"/>
      <c r="H33" s="55"/>
      <c r="I33" s="56"/>
      <c r="J33" s="55"/>
      <c r="K33" s="56"/>
      <c r="L33" s="55"/>
      <c r="M33" s="56"/>
      <c r="N33" s="57"/>
      <c r="O33" s="70" t="str">
        <f>IF(SUM(N34:N36)&gt;D4*0.04,"Warning, Total Evaluation Costs Exceed Allowable Limit","")</f>
        <v/>
      </c>
    </row>
    <row r="34" spans="1:15" ht="14.1" customHeight="1" x14ac:dyDescent="0.3">
      <c r="A34" s="12"/>
      <c r="B34" s="9"/>
      <c r="C34" s="27" t="s">
        <v>32</v>
      </c>
      <c r="D34" s="175">
        <f>Bldg2Budget!M23</f>
        <v>0</v>
      </c>
      <c r="E34" s="190"/>
      <c r="F34" s="64">
        <v>0</v>
      </c>
      <c r="G34" s="52"/>
      <c r="H34" s="64">
        <v>0</v>
      </c>
      <c r="I34" s="52"/>
      <c r="J34" s="64">
        <v>0</v>
      </c>
      <c r="K34" s="52"/>
      <c r="L34" s="64">
        <v>0</v>
      </c>
      <c r="M34" s="52"/>
      <c r="N34" s="113">
        <f>F34+H34+J34+L34</f>
        <v>0</v>
      </c>
      <c r="O34" s="52"/>
    </row>
    <row r="35" spans="1:15" ht="14.1" customHeight="1" x14ac:dyDescent="0.3">
      <c r="A35" s="12"/>
      <c r="B35" s="9"/>
      <c r="C35" s="27" t="s">
        <v>34</v>
      </c>
      <c r="D35" s="176">
        <f>Bldg2Budget!M24</f>
        <v>0</v>
      </c>
      <c r="E35" s="191"/>
      <c r="F35" s="65">
        <v>0</v>
      </c>
      <c r="G35" s="53"/>
      <c r="H35" s="65">
        <v>0</v>
      </c>
      <c r="I35" s="53"/>
      <c r="J35" s="65">
        <v>0</v>
      </c>
      <c r="K35" s="53"/>
      <c r="L35" s="65">
        <v>0</v>
      </c>
      <c r="M35" s="53"/>
      <c r="N35" s="109">
        <f>F35+H35+J35+L35</f>
        <v>0</v>
      </c>
      <c r="O35" s="106"/>
    </row>
    <row r="36" spans="1:15" ht="14.1" customHeight="1" x14ac:dyDescent="0.3">
      <c r="A36" s="32"/>
      <c r="B36" s="33"/>
      <c r="C36" s="103" t="s">
        <v>33</v>
      </c>
      <c r="D36" s="177">
        <f>Bldg2Budget!M25</f>
        <v>0</v>
      </c>
      <c r="E36" s="187"/>
      <c r="F36" s="108">
        <v>0</v>
      </c>
      <c r="G36" s="107"/>
      <c r="H36" s="108">
        <v>0</v>
      </c>
      <c r="I36" s="107"/>
      <c r="J36" s="108">
        <v>0</v>
      </c>
      <c r="K36" s="107"/>
      <c r="L36" s="108">
        <v>0</v>
      </c>
      <c r="M36" s="107"/>
      <c r="N36" s="114">
        <f>F36+H36+J36+L36</f>
        <v>0</v>
      </c>
      <c r="O36" s="107"/>
    </row>
    <row r="37" spans="1:15" s="3" customFormat="1" ht="14.1" customHeight="1" x14ac:dyDescent="0.3">
      <c r="A37" s="68"/>
      <c r="B37" s="25"/>
      <c r="C37" s="25"/>
      <c r="D37" s="188"/>
      <c r="E37" s="189"/>
      <c r="F37" s="40"/>
      <c r="G37" s="41"/>
      <c r="H37" s="40"/>
      <c r="I37" s="41"/>
      <c r="J37" s="40"/>
      <c r="K37" s="41"/>
      <c r="L37" s="40"/>
      <c r="M37" s="41"/>
      <c r="N37" s="40"/>
      <c r="O37" s="41"/>
    </row>
    <row r="38" spans="1:15" s="3" customFormat="1" ht="14.1" customHeight="1" x14ac:dyDescent="0.3">
      <c r="A38" s="12">
        <v>5</v>
      </c>
      <c r="B38" s="24" t="s">
        <v>43</v>
      </c>
      <c r="C38" s="26"/>
      <c r="D38" s="77" t="str">
        <f>IF(SUM(D39:D41)&gt;D4*0.08,"Warning, Total Other Admin Costs Exceed Allowable Limit","")</f>
        <v/>
      </c>
      <c r="E38" s="56"/>
      <c r="F38" s="55"/>
      <c r="G38" s="56"/>
      <c r="H38" s="55"/>
      <c r="I38" s="56"/>
      <c r="J38" s="55"/>
      <c r="K38" s="56"/>
      <c r="L38" s="55"/>
      <c r="M38" s="56"/>
      <c r="N38" s="57"/>
      <c r="O38" s="70" t="str">
        <f>IF(SUM(N39:O41)&gt;D4*0.08,"Warning, Total Admin Costs Exceed Allowable Limit","")</f>
        <v/>
      </c>
    </row>
    <row r="39" spans="1:15" ht="14.1" customHeight="1" x14ac:dyDescent="0.3">
      <c r="A39" s="12"/>
      <c r="B39" s="9"/>
      <c r="C39" s="27" t="s">
        <v>43</v>
      </c>
      <c r="D39" s="205">
        <f>Bldg2Budget!M26</f>
        <v>0</v>
      </c>
      <c r="E39" s="191"/>
      <c r="F39" s="66">
        <v>0</v>
      </c>
      <c r="G39" s="53"/>
      <c r="H39" s="66">
        <v>0</v>
      </c>
      <c r="I39" s="53"/>
      <c r="J39" s="66">
        <v>0</v>
      </c>
      <c r="K39" s="53"/>
      <c r="L39" s="66">
        <v>0</v>
      </c>
      <c r="M39" s="53"/>
      <c r="N39" s="113">
        <f>F39+H39+J39+L39</f>
        <v>0</v>
      </c>
      <c r="O39" s="53"/>
    </row>
    <row r="40" spans="1:15" ht="14.1" customHeight="1" x14ac:dyDescent="0.3">
      <c r="A40" s="12"/>
      <c r="B40" s="9"/>
      <c r="C40" s="27" t="s">
        <v>62</v>
      </c>
      <c r="D40" s="226">
        <f>Bldg2Budget!M27</f>
        <v>0</v>
      </c>
      <c r="E40" s="191"/>
      <c r="F40" s="67">
        <v>0</v>
      </c>
      <c r="G40" s="53"/>
      <c r="H40" s="66">
        <v>0</v>
      </c>
      <c r="I40" s="53"/>
      <c r="J40" s="67">
        <v>0</v>
      </c>
      <c r="K40" s="53"/>
      <c r="L40" s="67">
        <v>0</v>
      </c>
      <c r="M40" s="53"/>
      <c r="N40" s="109">
        <f>F40+H40+J40+L40</f>
        <v>0</v>
      </c>
      <c r="O40" s="106"/>
    </row>
    <row r="41" spans="1:15" ht="14.1" customHeight="1" x14ac:dyDescent="0.3">
      <c r="A41" s="32"/>
      <c r="B41" s="33"/>
      <c r="C41" s="103" t="s">
        <v>60</v>
      </c>
      <c r="D41" s="177">
        <f>Bldg2Budget!M28</f>
        <v>0</v>
      </c>
      <c r="E41" s="191"/>
      <c r="F41" s="104">
        <f>ROUND(SUM(F16:G40)*O3,2)</f>
        <v>0</v>
      </c>
      <c r="G41" s="78"/>
      <c r="H41" s="105">
        <v>0</v>
      </c>
      <c r="I41" s="78"/>
      <c r="J41" s="105">
        <f>ROUND(SUM(J16:K40)*$O$3,2)</f>
        <v>0</v>
      </c>
      <c r="K41" s="78"/>
      <c r="L41" s="105">
        <f>ROUND(SUM(L16:M40)*$O$3,2)</f>
        <v>0</v>
      </c>
      <c r="M41" s="53"/>
      <c r="N41" s="82">
        <f>F41+H41+J41+L41</f>
        <v>0</v>
      </c>
      <c r="O41" s="53"/>
    </row>
    <row r="42" spans="1:15" ht="18" customHeight="1" thickBot="1" x14ac:dyDescent="0.35">
      <c r="A42" s="72">
        <v>6</v>
      </c>
      <c r="B42" s="30" t="s">
        <v>47</v>
      </c>
      <c r="C42" s="73"/>
      <c r="D42" s="192">
        <f>SUM(D16:E41)</f>
        <v>0</v>
      </c>
      <c r="E42" s="193"/>
      <c r="F42" s="85">
        <f>SUM(F16:G21)+SUM(F23:G27)+SUM(F29:G31)+SUM(F34:G37)+SUM(F39:G41)</f>
        <v>0</v>
      </c>
      <c r="G42" s="71"/>
      <c r="H42" s="85">
        <f>SUM(H16:I21)+SUM(H23:I27)+SUM(H29:I31)+SUM(H34:I37)+SUM(H39:I41)</f>
        <v>0</v>
      </c>
      <c r="I42" s="71"/>
      <c r="J42" s="85">
        <f>SUM(J16:K21)+SUM(J23:K27)+SUM(J29:K31)+SUM(J34:K37)+SUM(J39:K41)</f>
        <v>0</v>
      </c>
      <c r="K42" s="71"/>
      <c r="L42" s="85">
        <f>SUM(L16:M21)+SUM(L23:M27)+SUM(L29:M31)+SUM(L34:M37)+SUM(L39:M41)</f>
        <v>0</v>
      </c>
      <c r="M42" s="71"/>
      <c r="N42" s="116">
        <f>SUM(N16:O21)+SUM(N23:O27)+SUM(N29:O31)+SUM(N34:N41)</f>
        <v>0</v>
      </c>
      <c r="O42" s="71"/>
    </row>
    <row r="43" spans="1:15" ht="18" customHeight="1" thickTop="1" x14ac:dyDescent="0.3">
      <c r="A43" s="310">
        <v>7</v>
      </c>
      <c r="B43" s="459" t="s">
        <v>46</v>
      </c>
      <c r="C43" s="460"/>
      <c r="D43" s="311">
        <f>D5</f>
        <v>0</v>
      </c>
      <c r="E43" s="312"/>
      <c r="F43" s="313">
        <v>0</v>
      </c>
      <c r="G43" s="314"/>
      <c r="H43" s="313">
        <v>0</v>
      </c>
      <c r="I43" s="314"/>
      <c r="J43" s="313">
        <v>0</v>
      </c>
      <c r="K43" s="314"/>
      <c r="L43" s="313">
        <v>0</v>
      </c>
      <c r="M43" s="314"/>
      <c r="N43" s="315">
        <v>0</v>
      </c>
      <c r="O43" s="314"/>
    </row>
    <row r="44" spans="1:15" ht="18" customHeight="1" thickBot="1" x14ac:dyDescent="0.35">
      <c r="A44" s="14">
        <v>8</v>
      </c>
      <c r="B44" s="30" t="s">
        <v>414</v>
      </c>
      <c r="C44" s="31"/>
      <c r="D44" s="192">
        <f>D42-D43</f>
        <v>0</v>
      </c>
      <c r="E44" s="193"/>
      <c r="F44" s="85">
        <f>F42-F43</f>
        <v>0</v>
      </c>
      <c r="G44" s="71"/>
      <c r="H44" s="85">
        <f>H42-H43</f>
        <v>0</v>
      </c>
      <c r="I44" s="71"/>
      <c r="J44" s="85">
        <f>J42-J43</f>
        <v>0</v>
      </c>
      <c r="K44" s="71"/>
      <c r="L44" s="85">
        <f>L42-L43</f>
        <v>0</v>
      </c>
      <c r="M44" s="71"/>
      <c r="N44" s="117">
        <f>N42-N43</f>
        <v>0</v>
      </c>
      <c r="O44" s="71"/>
    </row>
    <row r="45" spans="1:15" ht="6.75" customHeight="1" thickTop="1" thickBot="1" x14ac:dyDescent="0.3">
      <c r="A45" s="99"/>
      <c r="B45" s="5"/>
      <c r="C45" s="5"/>
      <c r="D45" s="244"/>
      <c r="E45" s="244"/>
      <c r="F45" s="6"/>
      <c r="G45" s="6"/>
      <c r="H45" s="6"/>
      <c r="I45" s="6"/>
      <c r="J45" s="6"/>
      <c r="K45" s="6"/>
      <c r="L45" s="6"/>
      <c r="M45" s="6"/>
      <c r="N45" s="6"/>
      <c r="O45" s="101"/>
    </row>
    <row r="46" spans="1:15" ht="15" customHeight="1" x14ac:dyDescent="0.25">
      <c r="A46" s="79"/>
      <c r="B46" s="102"/>
      <c r="C46" s="102"/>
      <c r="D46" s="445" t="str">
        <f>_xlfn.CONCAT(Summary!B2,"
Award Balance")</f>
        <v>2020-21
Award Balance</v>
      </c>
      <c r="E46" s="446"/>
      <c r="F46" s="243" t="s">
        <v>446</v>
      </c>
      <c r="G46" s="229"/>
      <c r="H46" s="229"/>
      <c r="I46" s="229"/>
      <c r="J46" s="229"/>
      <c r="K46" s="229"/>
      <c r="L46" s="118" t="s">
        <v>36</v>
      </c>
      <c r="M46" s="119"/>
      <c r="N46" s="119"/>
      <c r="O46" s="263"/>
    </row>
    <row r="47" spans="1:15" ht="24" customHeight="1" x14ac:dyDescent="0.25">
      <c r="A47" s="233"/>
      <c r="B47" s="234"/>
      <c r="C47" s="234"/>
      <c r="D47" s="447"/>
      <c r="E47" s="448"/>
      <c r="F47" s="290" t="s">
        <v>447</v>
      </c>
      <c r="G47" s="291" t="s">
        <v>455</v>
      </c>
      <c r="H47" s="292" t="s">
        <v>456</v>
      </c>
      <c r="I47" s="292" t="s">
        <v>448</v>
      </c>
      <c r="J47" s="293" t="s">
        <v>454</v>
      </c>
      <c r="K47" s="294" t="s">
        <v>449</v>
      </c>
      <c r="L47" s="428" t="s">
        <v>45</v>
      </c>
      <c r="M47" s="429"/>
      <c r="N47" s="429"/>
      <c r="O47" s="430"/>
    </row>
    <row r="48" spans="1:15" s="236" customFormat="1" ht="27.9" customHeight="1" x14ac:dyDescent="0.3">
      <c r="A48" s="443" t="s">
        <v>70</v>
      </c>
      <c r="B48" s="444"/>
      <c r="C48" s="444"/>
      <c r="D48" s="245" t="s">
        <v>21</v>
      </c>
      <c r="E48" s="247" t="s">
        <v>22</v>
      </c>
      <c r="F48" s="255"/>
      <c r="G48" s="255"/>
      <c r="H48" s="255"/>
      <c r="I48" s="256"/>
      <c r="J48" s="256"/>
      <c r="K48" s="257"/>
      <c r="L48" s="428"/>
      <c r="M48" s="429"/>
      <c r="N48" s="429"/>
      <c r="O48" s="430"/>
    </row>
    <row r="49" spans="1:15" s="236" customFormat="1" ht="27.9" customHeight="1" x14ac:dyDescent="0.3">
      <c r="A49" s="449" t="str">
        <f>B15</f>
        <v>Program:</v>
      </c>
      <c r="B49" s="450"/>
      <c r="C49" s="450"/>
      <c r="D49" s="246">
        <f>SUM(D16:D21)-SUM(N16:N21)</f>
        <v>0</v>
      </c>
      <c r="E49" s="248">
        <f>SUM(E16:E21)-SUM(O16:O21)</f>
        <v>0</v>
      </c>
      <c r="F49" s="255"/>
      <c r="G49" s="255"/>
      <c r="H49" s="255"/>
      <c r="I49" s="256"/>
      <c r="J49" s="256"/>
      <c r="K49" s="257"/>
      <c r="L49" s="428"/>
      <c r="M49" s="429"/>
      <c r="N49" s="429"/>
      <c r="O49" s="430"/>
    </row>
    <row r="50" spans="1:15" s="236" customFormat="1" ht="27.9" customHeight="1" x14ac:dyDescent="0.3">
      <c r="A50" s="449" t="str">
        <f>B22</f>
        <v>Professional Development:</v>
      </c>
      <c r="B50" s="450"/>
      <c r="C50" s="450"/>
      <c r="D50" s="246">
        <f>SUM(D23:D27)-SUM(N23:N27)</f>
        <v>0</v>
      </c>
      <c r="E50" s="248">
        <f>SUM(E23:E27)-SUM(O23:O27)</f>
        <v>0</v>
      </c>
      <c r="F50" s="255"/>
      <c r="G50" s="255"/>
      <c r="H50" s="255"/>
      <c r="I50" s="256"/>
      <c r="J50" s="256"/>
      <c r="K50" s="257"/>
      <c r="L50" s="428"/>
      <c r="M50" s="429"/>
      <c r="N50" s="429"/>
      <c r="O50" s="430"/>
    </row>
    <row r="51" spans="1:15" s="236" customFormat="1" ht="27.9" customHeight="1" x14ac:dyDescent="0.3">
      <c r="A51" s="449" t="str">
        <f>B28</f>
        <v>Student Access:</v>
      </c>
      <c r="B51" s="450"/>
      <c r="C51" s="450"/>
      <c r="D51" s="246">
        <f>SUM(D29:D31)-SUM(N29:N31)</f>
        <v>0</v>
      </c>
      <c r="E51" s="248">
        <f>SUM(E29:E31)-SUM(O29:O31)</f>
        <v>0</v>
      </c>
      <c r="F51" s="255"/>
      <c r="G51" s="255"/>
      <c r="H51" s="255"/>
      <c r="I51" s="256"/>
      <c r="J51" s="256"/>
      <c r="K51" s="257"/>
      <c r="L51" s="264" t="s">
        <v>69</v>
      </c>
      <c r="M51" s="439"/>
      <c r="N51" s="439"/>
      <c r="O51" s="440"/>
    </row>
    <row r="52" spans="1:15" s="236" customFormat="1" ht="27.9" customHeight="1" x14ac:dyDescent="0.3">
      <c r="A52" s="318"/>
      <c r="B52" s="319"/>
      <c r="C52" s="319"/>
      <c r="D52" s="319"/>
      <c r="E52" s="320"/>
      <c r="F52" s="255"/>
      <c r="G52" s="255"/>
      <c r="H52" s="255"/>
      <c r="I52" s="256"/>
      <c r="J52" s="256"/>
      <c r="K52" s="257"/>
      <c r="L52" s="306" t="s">
        <v>24</v>
      </c>
      <c r="M52" s="87"/>
      <c r="N52" s="87"/>
      <c r="O52" s="305"/>
    </row>
    <row r="53" spans="1:15" s="236" customFormat="1" ht="27.9" customHeight="1" thickBot="1" x14ac:dyDescent="0.35">
      <c r="A53" s="317"/>
      <c r="B53" s="227"/>
      <c r="C53" s="227"/>
      <c r="D53" s="227"/>
      <c r="E53" s="41"/>
      <c r="F53" s="255"/>
      <c r="G53" s="255"/>
      <c r="H53" s="255"/>
      <c r="I53" s="256"/>
      <c r="J53" s="256"/>
      <c r="K53" s="257"/>
      <c r="L53" s="316"/>
      <c r="M53" s="87"/>
      <c r="N53" s="87"/>
      <c r="O53" s="305"/>
    </row>
    <row r="54" spans="1:15" s="236" customFormat="1" ht="14.1" customHeight="1" thickBot="1" x14ac:dyDescent="0.35">
      <c r="A54" s="431" t="str">
        <f>B33</f>
        <v>Evaluation:</v>
      </c>
      <c r="B54" s="432"/>
      <c r="C54" s="433"/>
      <c r="D54" s="342"/>
      <c r="E54" s="437">
        <f>SUM(D34:D36)-SUM(N34:N36)</f>
        <v>0</v>
      </c>
      <c r="F54" s="94" t="s">
        <v>44</v>
      </c>
      <c r="G54" s="442" t="s">
        <v>450</v>
      </c>
      <c r="H54" s="442"/>
      <c r="I54" s="442"/>
      <c r="J54" s="442"/>
      <c r="K54" s="249"/>
      <c r="L54" s="301" t="s">
        <v>25</v>
      </c>
      <c r="M54" s="302"/>
      <c r="N54" s="303"/>
      <c r="O54" s="304" t="s">
        <v>27</v>
      </c>
    </row>
    <row r="55" spans="1:15" s="236" customFormat="1" ht="14.1" customHeight="1" x14ac:dyDescent="0.35">
      <c r="A55" s="434"/>
      <c r="B55" s="435"/>
      <c r="C55" s="436"/>
      <c r="D55" s="342"/>
      <c r="E55" s="438"/>
      <c r="F55" s="232"/>
      <c r="G55" s="441"/>
      <c r="H55" s="441"/>
      <c r="I55" s="441"/>
      <c r="J55" s="441"/>
      <c r="K55" s="252"/>
      <c r="L55" s="251" t="s">
        <v>61</v>
      </c>
      <c r="M55" s="50"/>
      <c r="N55" s="50"/>
      <c r="O55" s="231"/>
    </row>
    <row r="56" spans="1:15" s="236" customFormat="1" ht="14.1" customHeight="1" x14ac:dyDescent="0.3">
      <c r="A56" s="431" t="str">
        <f>B38</f>
        <v>Other Admin Costs</v>
      </c>
      <c r="B56" s="432"/>
      <c r="C56" s="433"/>
      <c r="D56" s="342"/>
      <c r="E56" s="437">
        <f>D39-N39+D40</f>
        <v>0</v>
      </c>
      <c r="F56" s="95"/>
      <c r="G56" s="441" t="s">
        <v>451</v>
      </c>
      <c r="H56" s="441"/>
      <c r="I56" s="441"/>
      <c r="J56" s="441"/>
      <c r="K56" s="252"/>
      <c r="L56" s="308"/>
      <c r="M56" s="307"/>
      <c r="N56" s="307"/>
      <c r="O56" s="309"/>
    </row>
    <row r="57" spans="1:15" s="236" customFormat="1" ht="14.1" customHeight="1" x14ac:dyDescent="0.35">
      <c r="A57" s="434"/>
      <c r="B57" s="435"/>
      <c r="C57" s="436"/>
      <c r="D57" s="342"/>
      <c r="E57" s="438"/>
      <c r="F57" s="95"/>
      <c r="G57" s="441"/>
      <c r="H57" s="441"/>
      <c r="I57" s="441"/>
      <c r="J57" s="441"/>
      <c r="K57" s="252"/>
      <c r="L57" s="259"/>
      <c r="M57" s="51"/>
      <c r="N57" s="51"/>
      <c r="O57" s="260"/>
    </row>
    <row r="58" spans="1:15" s="236" customFormat="1" ht="14.1" customHeight="1" x14ac:dyDescent="0.35">
      <c r="A58" s="431" t="str">
        <f>C41</f>
        <v>Indirect Costs, Restricted</v>
      </c>
      <c r="B58" s="432"/>
      <c r="C58" s="433"/>
      <c r="D58" s="342"/>
      <c r="E58" s="437">
        <f>D41-N41</f>
        <v>0</v>
      </c>
      <c r="F58" s="95"/>
      <c r="G58" s="441" t="s">
        <v>452</v>
      </c>
      <c r="H58" s="441"/>
      <c r="I58" s="441"/>
      <c r="J58" s="441"/>
      <c r="K58" s="252"/>
      <c r="L58" s="295" t="s">
        <v>53</v>
      </c>
      <c r="M58" s="296"/>
      <c r="N58" s="296"/>
      <c r="O58" s="297" t="s">
        <v>27</v>
      </c>
    </row>
    <row r="59" spans="1:15" s="236" customFormat="1" ht="14.1" customHeight="1" x14ac:dyDescent="0.35">
      <c r="A59" s="434"/>
      <c r="B59" s="435"/>
      <c r="C59" s="436"/>
      <c r="D59" s="342"/>
      <c r="E59" s="438"/>
      <c r="F59" s="95"/>
      <c r="G59" s="441"/>
      <c r="H59" s="441"/>
      <c r="I59" s="441"/>
      <c r="J59" s="441"/>
      <c r="K59" s="252"/>
      <c r="L59" s="295"/>
      <c r="M59" s="296"/>
      <c r="N59" s="296"/>
      <c r="O59" s="297"/>
    </row>
    <row r="60" spans="1:15" s="236" customFormat="1" ht="14.1" customHeight="1" thickBot="1" x14ac:dyDescent="0.4">
      <c r="A60" s="431" t="s">
        <v>30</v>
      </c>
      <c r="B60" s="432"/>
      <c r="C60" s="433"/>
      <c r="D60" s="464"/>
      <c r="E60" s="437">
        <f>SUM(D49:E58)</f>
        <v>0</v>
      </c>
      <c r="F60" s="95"/>
      <c r="G60" s="458" t="s">
        <v>453</v>
      </c>
      <c r="H60" s="458"/>
      <c r="I60" s="458"/>
      <c r="J60" s="458"/>
      <c r="K60" s="252"/>
      <c r="L60" s="261"/>
      <c r="M60" s="51"/>
      <c r="N60" s="51"/>
      <c r="O60" s="262"/>
    </row>
    <row r="61" spans="1:15" s="236" customFormat="1" ht="14.1" customHeight="1" thickBot="1" x14ac:dyDescent="0.4">
      <c r="A61" s="461"/>
      <c r="B61" s="462"/>
      <c r="C61" s="463"/>
      <c r="D61" s="465"/>
      <c r="E61" s="466"/>
      <c r="F61" s="230"/>
      <c r="G61" s="458"/>
      <c r="H61" s="458"/>
      <c r="I61" s="458"/>
      <c r="J61" s="458"/>
      <c r="K61" s="250"/>
      <c r="L61" s="298" t="s">
        <v>54</v>
      </c>
      <c r="M61" s="299"/>
      <c r="N61" s="299"/>
      <c r="O61" s="300" t="s">
        <v>27</v>
      </c>
    </row>
    <row r="62" spans="1:15" ht="12" x14ac:dyDescent="0.25">
      <c r="A62" s="242"/>
      <c r="B62" s="242"/>
      <c r="C62" s="242"/>
      <c r="D62" s="242"/>
      <c r="E62" s="242"/>
    </row>
    <row r="63" spans="1:15" ht="12" x14ac:dyDescent="0.25">
      <c r="A63" s="242"/>
      <c r="B63" s="242"/>
      <c r="C63" s="242"/>
      <c r="D63" s="242"/>
      <c r="E63" s="242"/>
    </row>
    <row r="64" spans="1:15" x14ac:dyDescent="0.2">
      <c r="A64" s="236"/>
      <c r="B64" s="236"/>
      <c r="C64" s="236"/>
      <c r="D64" s="236"/>
      <c r="E64" s="236"/>
    </row>
    <row r="65" spans="1:5" x14ac:dyDescent="0.2">
      <c r="A65" s="236"/>
      <c r="B65" s="236"/>
      <c r="C65" s="236"/>
      <c r="D65" s="236"/>
      <c r="E65" s="236"/>
    </row>
  </sheetData>
  <sheetProtection sheet="1" objects="1" scenarios="1"/>
  <mergeCells count="59">
    <mergeCell ref="G60:J61"/>
    <mergeCell ref="D1:G1"/>
    <mergeCell ref="D2:G2"/>
    <mergeCell ref="D3:G3"/>
    <mergeCell ref="J11:K11"/>
    <mergeCell ref="D11:E11"/>
    <mergeCell ref="A9:E9"/>
    <mergeCell ref="A12:C12"/>
    <mergeCell ref="A13:C13"/>
    <mergeCell ref="D13:E13"/>
    <mergeCell ref="D12:E12"/>
    <mergeCell ref="A14:C14"/>
    <mergeCell ref="B22:C22"/>
    <mergeCell ref="A54:C55"/>
    <mergeCell ref="E54:E55"/>
    <mergeCell ref="G54:J55"/>
    <mergeCell ref="B11:C11"/>
    <mergeCell ref="A58:C59"/>
    <mergeCell ref="A51:C51"/>
    <mergeCell ref="B28:C28"/>
    <mergeCell ref="B43:C43"/>
    <mergeCell ref="A49:C49"/>
    <mergeCell ref="G58:J59"/>
    <mergeCell ref="M51:O51"/>
    <mergeCell ref="A56:C57"/>
    <mergeCell ref="E56:E57"/>
    <mergeCell ref="G56:J57"/>
    <mergeCell ref="D60:D61"/>
    <mergeCell ref="A50:C50"/>
    <mergeCell ref="H1:M1"/>
    <mergeCell ref="H2:M2"/>
    <mergeCell ref="H3:M3"/>
    <mergeCell ref="H4:M4"/>
    <mergeCell ref="L47:O50"/>
    <mergeCell ref="L9:M9"/>
    <mergeCell ref="N2:O2"/>
    <mergeCell ref="L8:M8"/>
    <mergeCell ref="N8:O8"/>
    <mergeCell ref="A8:E8"/>
    <mergeCell ref="N9:O9"/>
    <mergeCell ref="F11:G11"/>
    <mergeCell ref="H11:I11"/>
    <mergeCell ref="E58:E59"/>
    <mergeCell ref="D46:E47"/>
    <mergeCell ref="E60:E61"/>
    <mergeCell ref="A60:C61"/>
    <mergeCell ref="L11:M11"/>
    <mergeCell ref="N11:O11"/>
    <mergeCell ref="F13:G13"/>
    <mergeCell ref="H13:I13"/>
    <mergeCell ref="H12:I12"/>
    <mergeCell ref="J12:K12"/>
    <mergeCell ref="L12:M12"/>
    <mergeCell ref="N12:O12"/>
    <mergeCell ref="F12:G12"/>
    <mergeCell ref="J13:K13"/>
    <mergeCell ref="L13:M13"/>
    <mergeCell ref="N13:O13"/>
    <mergeCell ref="A48:C48"/>
  </mergeCells>
  <phoneticPr fontId="4" type="noConversion"/>
  <conditionalFormatting sqref="D21">
    <cfRule type="cellIs" dxfId="319" priority="11" operator="greaterThan">
      <formula>0</formula>
    </cfRule>
  </conditionalFormatting>
  <conditionalFormatting sqref="F21:M21">
    <cfRule type="cellIs" dxfId="318" priority="23" operator="greaterThan">
      <formula>0</formula>
    </cfRule>
  </conditionalFormatting>
  <conditionalFormatting sqref="L39:L40">
    <cfRule type="expression" dxfId="317" priority="21">
      <formula>SUM($N$39:$N$41)&gt;$D$42*0.08</formula>
    </cfRule>
  </conditionalFormatting>
  <conditionalFormatting sqref="L40">
    <cfRule type="expression" dxfId="316" priority="18">
      <formula>($F$39+$F$40+$F$41+$H$39+$H$40+$H$41+$J$39+$J$40+$J$41+$L$39+$L$40+$L$41)&gt;($F$42+$H$42+$J$42+$L$42)*0.08</formula>
    </cfRule>
    <cfRule type="cellIs" dxfId="315" priority="20" operator="greaterThan">
      <formula>0</formula>
    </cfRule>
  </conditionalFormatting>
  <conditionalFormatting sqref="L39">
    <cfRule type="expression" dxfId="314" priority="19">
      <formula>($F$39+$F$40+$F$41+$H$39+$H$40+$H$41+$J$39+$J$40+$J$41+$L$39+$L$40+$L$41)&gt;($F$42+$H$42+$J$42+$L$42)*0.08</formula>
    </cfRule>
  </conditionalFormatting>
  <conditionalFormatting sqref="F39:F40">
    <cfRule type="expression" dxfId="313" priority="26">
      <formula>($F$39+$F$40+$F$41)&gt;$F$42*0.08</formula>
    </cfRule>
  </conditionalFormatting>
  <conditionalFormatting sqref="H39:H40">
    <cfRule type="expression" dxfId="312" priority="25">
      <formula>($F$39+$F$40+$F$41+$H$39+$H$40+$H$41)&gt;($F$42+$H$42)*0.08</formula>
    </cfRule>
  </conditionalFormatting>
  <conditionalFormatting sqref="J39:J40">
    <cfRule type="expression" dxfId="311" priority="24">
      <formula>($F$39+$F$40+$F$41+$H$39+$H$40+$H$41+$J$39+$J$40+$J$41)&gt;($F$42+$H$42+$J$42)*0.08</formula>
    </cfRule>
  </conditionalFormatting>
  <conditionalFormatting sqref="F40 H40 J40">
    <cfRule type="cellIs" dxfId="310" priority="22" operator="greaterThan">
      <formula>0</formula>
    </cfRule>
  </conditionalFormatting>
  <conditionalFormatting sqref="E21">
    <cfRule type="cellIs" dxfId="309" priority="17" operator="greaterThan">
      <formula>0</formula>
    </cfRule>
  </conditionalFormatting>
  <conditionalFormatting sqref="D21">
    <cfRule type="expression" dxfId="308" priority="12">
      <formula>($F$39+$F$40+$F$41)&gt;$F$42*0.08</formula>
    </cfRule>
  </conditionalFormatting>
  <conditionalFormatting sqref="D40">
    <cfRule type="cellIs" dxfId="307" priority="10" operator="greaterThan">
      <formula>0</formula>
    </cfRule>
  </conditionalFormatting>
  <conditionalFormatting sqref="D39">
    <cfRule type="expression" dxfId="306" priority="9">
      <formula>$D$39+$D$40+$D$41&gt;$D$4*0.08</formula>
    </cfRule>
  </conditionalFormatting>
  <conditionalFormatting sqref="D40">
    <cfRule type="expression" dxfId="305" priority="31">
      <formula>($F$40+$F$41+$F$42)&gt;$F$43*0.08</formula>
    </cfRule>
  </conditionalFormatting>
  <conditionalFormatting sqref="D4">
    <cfRule type="cellIs" dxfId="304" priority="7" operator="notEqual">
      <formula>$D$42</formula>
    </cfRule>
  </conditionalFormatting>
  <conditionalFormatting sqref="D5">
    <cfRule type="cellIs" dxfId="303" priority="8" operator="notEqual">
      <formula>$D$43</formula>
    </cfRule>
  </conditionalFormatting>
  <conditionalFormatting sqref="D42">
    <cfRule type="cellIs" dxfId="302" priority="5" operator="notEqual">
      <formula>$D$4</formula>
    </cfRule>
    <cfRule type="cellIs" dxfId="301" priority="6" operator="greaterThan">
      <formula>$D$4+$D$5</formula>
    </cfRule>
  </conditionalFormatting>
  <conditionalFormatting sqref="D43">
    <cfRule type="cellIs" dxfId="300" priority="4" operator="greaterThan">
      <formula>$D$5</formula>
    </cfRule>
  </conditionalFormatting>
  <conditionalFormatting sqref="F41">
    <cfRule type="cellIs" dxfId="299" priority="1" operator="greaterThan">
      <formula>ROUND($O$3*(SUM(F$16:G$40)),2)</formula>
    </cfRule>
  </conditionalFormatting>
  <conditionalFormatting sqref="H41">
    <cfRule type="cellIs" dxfId="298" priority="2" operator="greaterThan">
      <formula>ROUND($O$3*(SUM(F$16:I$40)),2)</formula>
    </cfRule>
  </conditionalFormatting>
  <conditionalFormatting sqref="J41 L41">
    <cfRule type="cellIs" dxfId="297" priority="3" operator="greaterThan">
      <formula>ROUND($O$3*(SUM(F$16:K$40)),2)</formula>
    </cfRule>
  </conditionalFormatting>
  <dataValidations count="3">
    <dataValidation type="decimal" operator="lessThanOrEqual" allowBlank="1" showInputMessage="1" showErrorMessage="1" error="Cannot exceed the Admin Cost rate limitation of 8 percent." sqref="O3" xr:uid="{00000000-0002-0000-0400-000000000000}">
      <formula1>0.08</formula1>
    </dataValidation>
    <dataValidation type="list" allowBlank="1" showInputMessage="1" showErrorMessage="1" sqref="J48:J53" xr:uid="{00000000-0002-0000-0400-000001000000}">
      <formula1>$F$14:$G$14</formula1>
    </dataValidation>
    <dataValidation type="list" allowBlank="1" showInputMessage="1" showErrorMessage="1" sqref="F48:F53" xr:uid="{00000000-0002-0000-0400-000002000000}">
      <formula1>$F$12:$M$12</formula1>
    </dataValidation>
  </dataValidations>
  <printOptions gridLines="1"/>
  <pageMargins left="0.5" right="0" top="0" bottom="0" header="0.3" footer="0.3"/>
  <pageSetup scale="64" orientation="landscape" r:id="rId1"/>
  <headerFooter alignWithMargins="0"/>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Bldg1Budget!$B$9:$B$28</xm:f>
          </x14:formula1>
          <xm:sqref>G48:H53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44"/>
  <sheetViews>
    <sheetView zoomScale="95" zoomScaleNormal="95" workbookViewId="0">
      <pane xSplit="2" topLeftCell="C1" activePane="topRight" state="frozen"/>
      <selection pane="topRight" activeCell="C9" sqref="C9"/>
    </sheetView>
  </sheetViews>
  <sheetFormatPr defaultColWidth="9.109375" defaultRowHeight="11.4" x14ac:dyDescent="0.2"/>
  <cols>
    <col min="1" max="1" width="2.5546875" style="1" customWidth="1"/>
    <col min="2" max="2" width="46.6640625" style="1" bestFit="1" customWidth="1"/>
    <col min="3" max="14" width="13.33203125" style="1" customWidth="1"/>
    <col min="15" max="15" width="17.6640625" style="1" customWidth="1"/>
    <col min="16" max="16384" width="9.109375" style="1"/>
  </cols>
  <sheetData>
    <row r="1" spans="1:15" ht="15" customHeight="1" thickBot="1" x14ac:dyDescent="0.35">
      <c r="A1" s="220" t="s">
        <v>65</v>
      </c>
      <c r="B1" s="88"/>
      <c r="C1" s="524" t="str">
        <f>IF(ISBLANK(Summary!A15)=TRUE,"",Summary!A15)</f>
        <v>[Building 2]</v>
      </c>
      <c r="D1" s="525"/>
      <c r="E1" s="525"/>
      <c r="F1" s="526"/>
      <c r="G1" s="520" t="s">
        <v>0</v>
      </c>
      <c r="H1" s="520"/>
      <c r="I1" s="520"/>
      <c r="J1" s="520"/>
      <c r="K1" s="520"/>
      <c r="L1" s="521"/>
      <c r="M1" s="154" t="s">
        <v>37</v>
      </c>
      <c r="N1" s="153" t="str">
        <f>IF(ISBLANK(Summary!B6)=TRUE,"",Summary!B6)</f>
        <v/>
      </c>
    </row>
    <row r="2" spans="1:15" ht="15" customHeight="1" x14ac:dyDescent="0.3">
      <c r="A2" s="221" t="s">
        <v>66</v>
      </c>
      <c r="B2" s="90"/>
      <c r="C2" s="265">
        <f>BldgBudgets!E3</f>
        <v>0</v>
      </c>
      <c r="D2" s="207"/>
      <c r="E2" s="208"/>
      <c r="F2" s="217"/>
      <c r="G2" s="522" t="s">
        <v>2</v>
      </c>
      <c r="H2" s="522"/>
      <c r="I2" s="522"/>
      <c r="J2" s="522"/>
      <c r="K2" s="522"/>
      <c r="L2" s="523"/>
      <c r="M2" s="514" t="str">
        <f>IF(ISBLANK(Summary!B7)=TRUE,"",CONCATENATE("Year ",Summary!B7))</f>
        <v/>
      </c>
      <c r="N2" s="515"/>
    </row>
    <row r="3" spans="1:15" ht="15" customHeight="1" thickBot="1" x14ac:dyDescent="0.35">
      <c r="A3" s="222" t="s">
        <v>67</v>
      </c>
      <c r="B3" s="91"/>
      <c r="C3" s="197">
        <f>BldgBudgets!E4</f>
        <v>0</v>
      </c>
      <c r="D3" s="206"/>
      <c r="E3" s="206"/>
      <c r="G3" s="522" t="s">
        <v>435</v>
      </c>
      <c r="H3" s="522"/>
      <c r="I3" s="522"/>
      <c r="J3" s="522"/>
      <c r="K3" s="522"/>
      <c r="L3" s="523"/>
      <c r="M3" s="93" t="s">
        <v>68</v>
      </c>
      <c r="N3" s="156">
        <f>Bldg1!O3</f>
        <v>0</v>
      </c>
    </row>
    <row r="4" spans="1:15" ht="15" customHeight="1" thickBot="1" x14ac:dyDescent="0.35">
      <c r="D4" s="195"/>
      <c r="E4" s="196"/>
      <c r="F4" s="163"/>
      <c r="G4" s="163"/>
      <c r="H4" s="163"/>
      <c r="I4" s="163"/>
      <c r="J4" s="163"/>
      <c r="K4" s="163"/>
      <c r="L4" s="42"/>
      <c r="M4" s="5"/>
      <c r="N4" s="5"/>
      <c r="O4" s="3"/>
    </row>
    <row r="5" spans="1:15" ht="15" customHeight="1" x14ac:dyDescent="0.25">
      <c r="A5" s="164" t="s">
        <v>3</v>
      </c>
      <c r="B5" s="165" t="s">
        <v>4</v>
      </c>
      <c r="C5" s="418" t="s">
        <v>5</v>
      </c>
      <c r="D5" s="419"/>
      <c r="E5" s="418" t="s">
        <v>6</v>
      </c>
      <c r="F5" s="419"/>
      <c r="G5" s="418" t="s">
        <v>7</v>
      </c>
      <c r="H5" s="419"/>
      <c r="I5" s="418" t="s">
        <v>8</v>
      </c>
      <c r="J5" s="419"/>
      <c r="K5" s="418" t="s">
        <v>9</v>
      </c>
      <c r="L5" s="419"/>
      <c r="M5" s="492" t="s">
        <v>10</v>
      </c>
      <c r="N5" s="493"/>
    </row>
    <row r="6" spans="1:15" s="2" customFormat="1" ht="15" customHeight="1" x14ac:dyDescent="0.25">
      <c r="A6" s="420"/>
      <c r="B6" s="421"/>
      <c r="C6" s="420"/>
      <c r="D6" s="422"/>
      <c r="E6" s="423" t="s">
        <v>11</v>
      </c>
      <c r="F6" s="424"/>
      <c r="G6" s="423" t="s">
        <v>12</v>
      </c>
      <c r="H6" s="424"/>
      <c r="I6" s="423" t="s">
        <v>13</v>
      </c>
      <c r="J6" s="424"/>
      <c r="K6" s="423" t="s">
        <v>14</v>
      </c>
      <c r="L6" s="424"/>
      <c r="M6" s="494"/>
      <c r="N6" s="495"/>
    </row>
    <row r="7" spans="1:15" s="2" customFormat="1" ht="15" customHeight="1" x14ac:dyDescent="0.25">
      <c r="A7" s="414"/>
      <c r="B7" s="415"/>
      <c r="C7" s="416" t="s">
        <v>437</v>
      </c>
      <c r="D7" s="417"/>
      <c r="E7" s="469" t="s">
        <v>26</v>
      </c>
      <c r="F7" s="470"/>
      <c r="G7" s="469" t="s">
        <v>16</v>
      </c>
      <c r="H7" s="470"/>
      <c r="I7" s="469" t="s">
        <v>17</v>
      </c>
      <c r="J7" s="470"/>
      <c r="K7" s="469" t="s">
        <v>18</v>
      </c>
      <c r="L7" s="470"/>
      <c r="M7" s="467" t="s">
        <v>442</v>
      </c>
      <c r="N7" s="468"/>
    </row>
    <row r="8" spans="1:15" s="2" customFormat="1" ht="15" customHeight="1" x14ac:dyDescent="0.25">
      <c r="A8" s="412" t="s">
        <v>20</v>
      </c>
      <c r="B8" s="413"/>
      <c r="C8" s="198" t="s">
        <v>59</v>
      </c>
      <c r="D8" s="199" t="s">
        <v>58</v>
      </c>
      <c r="E8" s="168" t="s">
        <v>59</v>
      </c>
      <c r="F8" s="169" t="s">
        <v>58</v>
      </c>
      <c r="G8" s="168" t="s">
        <v>59</v>
      </c>
      <c r="H8" s="169" t="s">
        <v>58</v>
      </c>
      <c r="I8" s="168" t="s">
        <v>59</v>
      </c>
      <c r="J8" s="169" t="s">
        <v>58</v>
      </c>
      <c r="K8" s="168" t="s">
        <v>59</v>
      </c>
      <c r="L8" s="169" t="s">
        <v>58</v>
      </c>
      <c r="M8" s="168" t="s">
        <v>59</v>
      </c>
      <c r="N8" s="169" t="s">
        <v>58</v>
      </c>
    </row>
    <row r="9" spans="1:15" ht="15" customHeight="1" x14ac:dyDescent="0.3">
      <c r="A9" s="12"/>
      <c r="B9" s="9" t="s">
        <v>415</v>
      </c>
      <c r="C9" s="178">
        <f>BldgBudgets!E9</f>
        <v>0</v>
      </c>
      <c r="D9" s="179">
        <f>BldgBudgets!F9</f>
        <v>0</v>
      </c>
      <c r="E9" s="58">
        <f>SUMIFS(tbl_Bldg2[Amount:],tbl_Bldg2[Category Transfer To:],B9,tbl_Bldg2[[Quarter  ]],$E$6,tbl_Bldg2[Approved],"&gt;0",tbl_Bldg2[Category],$E$8)-SUMIFS(tbl_Bldg2[Amount:],tbl_Bldg2[Category Transfer From:],B9,tbl_Bldg2[[Quarter  ]],$E$6,tbl_Bldg2[Approved],"&gt;0",tbl_Bldg2[Category],$E$8)</f>
        <v>0</v>
      </c>
      <c r="F9" s="59">
        <f>SUMIFS(tbl_Bldg2[Amount:],tbl_Bldg2[Category Transfer To:],B9,tbl_Bldg2[[Quarter  ]],$E$6,tbl_Bldg2[Approved],"&gt;0",tbl_Bldg2[Category],$F$8)-SUMIFS(tbl_Bldg2[Amount:],tbl_Bldg2[Category Transfer From:],B9,tbl_Bldg2[[Quarter  ]],$E$6,tbl_Bldg2[Approved],"&gt;0",tbl_Bldg2[Category],$F$8)</f>
        <v>0</v>
      </c>
      <c r="G9" s="58">
        <f>SUMIFS(tbl_Bldg2[Amount:],tbl_Bldg2[Category Transfer To:],B9,tbl_Bldg2[[Quarter  ]],$G$6,tbl_Bldg2[Approved],"&gt;0",tbl_Bldg2[Category],$G$8)-SUMIFS(tbl_Bldg2[Amount:],tbl_Bldg2[Category Transfer From:],B9,tbl_Bldg2[[Quarter  ]],$G$6,tbl_Bldg2[Approved],"&gt;0",tbl_Bldg2[Category],$G$8)</f>
        <v>0</v>
      </c>
      <c r="H9" s="59">
        <f>SUMIFS(tbl_Bldg2[Amount:],tbl_Bldg2[Category Transfer To:],B9,tbl_Bldg2[[Quarter  ]],$G$6,tbl_Bldg2[Approved],"&gt;0",tbl_Bldg2[Category],$H$8)-SUMIFS(tbl_Bldg2[Amount:],tbl_Bldg2[Category Transfer From:],B9,tbl_Bldg2[[Quarter  ]],$G$6,tbl_Bldg2[Approved],"&gt;0",tbl_Bldg2[Category],$H$8)</f>
        <v>0</v>
      </c>
      <c r="I9" s="58">
        <f>SUMIFS(tbl_Bldg2[Amount:],tbl_Bldg2[Category Transfer To:],B9,tbl_Bldg2[[Quarter  ]],$I$6,tbl_Bldg2[Approved],"&gt;0",tbl_Bldg2[Category],$I$8)-SUMIFS(tbl_Bldg2[Amount:],tbl_Bldg2[Category Transfer From:],B9,tbl_Bldg2[[Quarter  ]],$I$6,tbl_Bldg2[Approved],"&gt;0",tbl_Bldg2[Category],$I$8)</f>
        <v>0</v>
      </c>
      <c r="J9" s="59">
        <f>SUMIFS(tbl_Bldg2[Amount:],tbl_Bldg2[Category Transfer To:],B9,tbl_Bldg2[[Quarter  ]],$I$6,tbl_Bldg2[Approved],"&gt;0",tbl_Bldg2[Category],$J$8)-SUMIFS(tbl_Bldg2[Amount:],tbl_Bldg2[Category Transfer From:],B9,tbl_Bldg2[[Quarter  ]],$I$6,tbl_Bldg2[Approved],"&gt;0",tbl_Bldg2[Category],$J$8)</f>
        <v>0</v>
      </c>
      <c r="K9" s="58">
        <f>SUMIFS(tbl_Bldg2[Amount:],tbl_Bldg2[Category Transfer To:],B9,tbl_Bldg2[[Quarter  ]],$K$6,tbl_Bldg2[Approved],"&gt;0",tbl_Bldg2[Category],$K$8)-SUMIFS(tbl_Bldg2[Amount:],tbl_Bldg2[Category Transfer From:],B9,tbl_Bldg2[[Quarter  ]],$K$6,tbl_Bldg2[Approved],"&gt;0",tbl_Bldg2[Category],$K$8)</f>
        <v>0</v>
      </c>
      <c r="L9" s="59">
        <f>SUMIFS(tbl_Bldg2[Amount:],tbl_Bldg2[Category Transfer To:],B9,tbl_Bldg2[[Quarter  ]],$K$6,tbl_Bldg2[Approved],"&gt;0",tbl_Bldg2[Category],$L$8)-SUMIFS(tbl_Bldg2[Amount:],tbl_Bldg2[Category Transfer From:],B9,tbl_Bldg2[[Quarter  ]],$K$6,tbl_Bldg2[Approved],"&gt;0",tbl_Bldg2[Category],$L$8)</f>
        <v>0</v>
      </c>
      <c r="M9" s="167">
        <f>C9+E9+G9+I9+K9</f>
        <v>0</v>
      </c>
      <c r="N9" s="111">
        <f t="shared" ref="N9:N21" si="0">D9+F9+H9+J9+L9</f>
        <v>0</v>
      </c>
    </row>
    <row r="10" spans="1:15" ht="15" customHeight="1" x14ac:dyDescent="0.3">
      <c r="A10" s="12"/>
      <c r="B10" s="9" t="s">
        <v>416</v>
      </c>
      <c r="C10" s="180">
        <f>BldgBudgets!E10</f>
        <v>0</v>
      </c>
      <c r="D10" s="181">
        <f>BldgBudgets!F10</f>
        <v>0</v>
      </c>
      <c r="E10" s="60">
        <f>SUMIFS(tbl_Bldg2[Amount:],tbl_Bldg2[Category Transfer To:],B10,tbl_Bldg2[[Quarter  ]],$E$6,tbl_Bldg2[Approved],"&gt;0",tbl_Bldg2[Category],$E$8)-SUMIFS(tbl_Bldg2[Amount:],tbl_Bldg2[Category Transfer From:],B10,tbl_Bldg2[[Quarter  ]],$E$6,tbl_Bldg2[Approved],"&gt;0",tbl_Bldg2[Category],$E$8)</f>
        <v>0</v>
      </c>
      <c r="F10" s="61">
        <f>SUMIFS(tbl_Bldg2[Amount:],tbl_Bldg2[Category Transfer To:],B10,tbl_Bldg2[[Quarter  ]],$E$6,tbl_Bldg2[Approved],"&gt;0",tbl_Bldg2[Category],$F$8)-SUMIFS(tbl_Bldg2[Amount:],tbl_Bldg2[Category Transfer From:],B10,tbl_Bldg2[[Quarter  ]],$E$6,tbl_Bldg2[Approved],"&gt;0",tbl_Bldg2[Category],$F$8)</f>
        <v>0</v>
      </c>
      <c r="G10" s="60">
        <f>SUMIFS(tbl_Bldg2[Amount:],tbl_Bldg2[Category Transfer To:],B10,tbl_Bldg2[[Quarter  ]],$G$6,tbl_Bldg2[Approved],"&gt;0",tbl_Bldg2[Category],$G$8)-SUMIFS(tbl_Bldg2[Amount:],tbl_Bldg2[Category Transfer From:],B10,tbl_Bldg2[[Quarter  ]],$G$6,tbl_Bldg2[Approved],"&gt;0",tbl_Bldg2[Category],$G$8)</f>
        <v>0</v>
      </c>
      <c r="H10" s="61">
        <f>SUMIFS(tbl_Bldg2[Amount:],tbl_Bldg2[Category Transfer To:],B10,tbl_Bldg2[[Quarter  ]],$G$6,tbl_Bldg2[Approved],"&gt;0",tbl_Bldg2[Category],$H$8)-SUMIFS(tbl_Bldg2[Amount:],tbl_Bldg2[Category Transfer From:],B10,tbl_Bldg2[[Quarter  ]],$G$6,tbl_Bldg2[Approved],"&gt;0",tbl_Bldg2[Category],$H$8)</f>
        <v>0</v>
      </c>
      <c r="I10" s="60">
        <f>SUMIFS(tbl_Bldg2[Amount:],tbl_Bldg2[Category Transfer To:],B10,tbl_Bldg2[[Quarter  ]],$I$6,tbl_Bldg2[Approved],"&gt;0",tbl_Bldg2[Category],$I$8)-SUMIFS(tbl_Bldg2[Amount:],tbl_Bldg2[Category Transfer From:],B10,tbl_Bldg2[[Quarter  ]],$I$6,tbl_Bldg2[Approved],"&gt;0",tbl_Bldg2[Category],$I$8)</f>
        <v>0</v>
      </c>
      <c r="J10" s="61">
        <f>SUMIFS(tbl_Bldg2[Amount:],tbl_Bldg2[Category Transfer To:],B10,tbl_Bldg2[[Quarter  ]],$I$6,tbl_Bldg2[Approved],"&gt;0",tbl_Bldg2[Category],$J$8)-SUMIFS(tbl_Bldg2[Amount:],tbl_Bldg2[Category Transfer From:],B10,tbl_Bldg2[[Quarter  ]],$I$6,tbl_Bldg2[Approved],"&gt;0",tbl_Bldg2[Category],$J$8)</f>
        <v>0</v>
      </c>
      <c r="K10" s="60">
        <f>SUMIFS(tbl_Bldg2[Amount:],tbl_Bldg2[Category Transfer To:],B10,tbl_Bldg2[[Quarter  ]],$K$6,tbl_Bldg2[Approved],"&gt;0",tbl_Bldg2[Category],$K$8)-SUMIFS(tbl_Bldg2[Amount:],tbl_Bldg2[Category Transfer From:],B10,tbl_Bldg2[[Quarter  ]],$K$6,tbl_Bldg2[Approved],"&gt;0",tbl_Bldg2[Category],$K$8)</f>
        <v>0</v>
      </c>
      <c r="L10" s="61">
        <f>SUMIFS(tbl_Bldg2[Amount:],tbl_Bldg2[Category Transfer To:],B10,tbl_Bldg2[[Quarter  ]],$K$6,tbl_Bldg2[Approved],"&gt;0",tbl_Bldg2[Category],$L$8)-SUMIFS(tbl_Bldg2[Amount:],tbl_Bldg2[Category Transfer From:],B10,tbl_Bldg2[[Quarter  ]],$K$6,tbl_Bldg2[Approved],"&gt;0",tbl_Bldg2[Category],$L$8)</f>
        <v>0</v>
      </c>
      <c r="M10" s="109">
        <f t="shared" ref="M10:M28" si="1">C10+E10+G10+I10+K10</f>
        <v>0</v>
      </c>
      <c r="N10" s="110">
        <f t="shared" si="0"/>
        <v>0</v>
      </c>
    </row>
    <row r="11" spans="1:15" ht="15" customHeight="1" x14ac:dyDescent="0.3">
      <c r="A11" s="12"/>
      <c r="B11" s="9" t="s">
        <v>417</v>
      </c>
      <c r="C11" s="180">
        <f>BldgBudgets!E11</f>
        <v>0</v>
      </c>
      <c r="D11" s="181">
        <f>BldgBudgets!F11</f>
        <v>0</v>
      </c>
      <c r="E11" s="60">
        <f>SUMIFS(tbl_Bldg2[Amount:],tbl_Bldg2[Category Transfer To:],B11,tbl_Bldg2[[Quarter  ]],$E$6,tbl_Bldg2[Approved],"&gt;0",tbl_Bldg2[Category],$E$8)-SUMIFS(tbl_Bldg2[Amount:],tbl_Bldg2[Category Transfer From:],B11,tbl_Bldg2[[Quarter  ]],$E$6,tbl_Bldg2[Approved],"&gt;0",tbl_Bldg2[Category],$E$8)</f>
        <v>0</v>
      </c>
      <c r="F11" s="61">
        <f>SUMIFS(tbl_Bldg2[Amount:],tbl_Bldg2[Category Transfer To:],B11,tbl_Bldg2[[Quarter  ]],$E$6,tbl_Bldg2[Approved],"&gt;0",tbl_Bldg2[Category],$F$8)-SUMIFS(tbl_Bldg2[Amount:],tbl_Bldg2[Category Transfer From:],B11,tbl_Bldg2[[Quarter  ]],$E$6,tbl_Bldg2[Approved],"&gt;0",tbl_Bldg2[Category],$F$8)</f>
        <v>0</v>
      </c>
      <c r="G11" s="60">
        <f>SUMIFS(tbl_Bldg2[Amount:],tbl_Bldg2[Category Transfer To:],B11,tbl_Bldg2[[Quarter  ]],$G$6,tbl_Bldg2[Approved],"&gt;0",tbl_Bldg2[Category],$G$8)-SUMIFS(tbl_Bldg2[Amount:],tbl_Bldg2[Category Transfer From:],B11,tbl_Bldg2[[Quarter  ]],$G$6,tbl_Bldg2[Approved],"&gt;0",tbl_Bldg2[Category],$G$8)</f>
        <v>0</v>
      </c>
      <c r="H11" s="61">
        <f>SUMIFS(tbl_Bldg2[Amount:],tbl_Bldg2[Category Transfer To:],B11,tbl_Bldg2[[Quarter  ]],$G$6,tbl_Bldg2[Approved],"&gt;0",tbl_Bldg2[Category],$H$8)-SUMIFS(tbl_Bldg2[Amount:],tbl_Bldg2[Category Transfer From:],B11,tbl_Bldg2[[Quarter  ]],$G$6,tbl_Bldg2[Approved],"&gt;0",tbl_Bldg2[Category],$H$8)</f>
        <v>0</v>
      </c>
      <c r="I11" s="60">
        <f>SUMIFS(tbl_Bldg2[Amount:],tbl_Bldg2[Category Transfer To:],B11,tbl_Bldg2[[Quarter  ]],$I$6,tbl_Bldg2[Approved],"&gt;0",tbl_Bldg2[Category],$I$8)-SUMIFS(tbl_Bldg2[Amount:],tbl_Bldg2[Category Transfer From:],B11,tbl_Bldg2[[Quarter  ]],$I$6,tbl_Bldg2[Approved],"&gt;0",tbl_Bldg2[Category],$I$8)</f>
        <v>0</v>
      </c>
      <c r="J11" s="61">
        <f>SUMIFS(tbl_Bldg2[Amount:],tbl_Bldg2[Category Transfer To:],B11,tbl_Bldg2[[Quarter  ]],$I$6,tbl_Bldg2[Approved],"&gt;0",tbl_Bldg2[Category],$J$8)-SUMIFS(tbl_Bldg2[Amount:],tbl_Bldg2[Category Transfer From:],B11,tbl_Bldg2[[Quarter  ]],$I$6,tbl_Bldg2[Approved],"&gt;0",tbl_Bldg2[Category],$J$8)</f>
        <v>0</v>
      </c>
      <c r="K11" s="60">
        <f>SUMIFS(tbl_Bldg2[Amount:],tbl_Bldg2[Category Transfer To:],B11,tbl_Bldg2[[Quarter  ]],$K$6,tbl_Bldg2[Approved],"&gt;0",tbl_Bldg2[Category],$K$8)-SUMIFS(tbl_Bldg2[Amount:],tbl_Bldg2[Category Transfer From:],B11,tbl_Bldg2[[Quarter  ]],$K$6,tbl_Bldg2[Approved],"&gt;0",tbl_Bldg2[Category],$K$8)</f>
        <v>0</v>
      </c>
      <c r="L11" s="61">
        <f>SUMIFS(tbl_Bldg2[Amount:],tbl_Bldg2[Category Transfer To:],B11,tbl_Bldg2[[Quarter  ]],$K$6,tbl_Bldg2[Approved],"&gt;0",tbl_Bldg2[Category],$L$8)-SUMIFS(tbl_Bldg2[Amount:],tbl_Bldg2[Category Transfer From:],B11,tbl_Bldg2[[Quarter  ]],$K$6,tbl_Bldg2[Approved],"&gt;0",tbl_Bldg2[Category],$L$8)</f>
        <v>0</v>
      </c>
      <c r="M11" s="109">
        <f t="shared" si="1"/>
        <v>0</v>
      </c>
      <c r="N11" s="110">
        <f t="shared" si="0"/>
        <v>0</v>
      </c>
    </row>
    <row r="12" spans="1:15" ht="15" customHeight="1" x14ac:dyDescent="0.3">
      <c r="A12" s="12"/>
      <c r="B12" s="9" t="s">
        <v>418</v>
      </c>
      <c r="C12" s="180">
        <f>BldgBudgets!E12</f>
        <v>0</v>
      </c>
      <c r="D12" s="181">
        <f>BldgBudgets!F12</f>
        <v>0</v>
      </c>
      <c r="E12" s="258">
        <f>SUMIFS(tbl_Bldg2[Amount:],tbl_Bldg2[Category Transfer To:],B12,tbl_Bldg2[[Quarter  ]],$E$6,tbl_Bldg2[Approved],"&gt;0",tbl_Bldg2[Category],$E$8)-SUMIFS(tbl_Bldg2[Amount:],tbl_Bldg2[Category Transfer From:],B12,tbl_Bldg2[[Quarter  ]],$E$6,tbl_Bldg2[Approved],"&gt;0",tbl_Bldg2[Category],$E$8)</f>
        <v>0</v>
      </c>
      <c r="F12" s="61">
        <f>SUMIFS(tbl_Bldg2[Amount:],tbl_Bldg2[Category Transfer To:],B12,tbl_Bldg2[[Quarter  ]],$E$6,tbl_Bldg2[Approved],"&gt;0",tbl_Bldg2[Category],$F$8)-SUMIFS(tbl_Bldg2[Amount:],tbl_Bldg2[Category Transfer From:],B12,tbl_Bldg2[[Quarter  ]],$E$6,tbl_Bldg2[Approved],"&gt;0",tbl_Bldg2[Category],$F$8)</f>
        <v>0</v>
      </c>
      <c r="G12" s="60">
        <f>SUMIFS(tbl_Bldg2[Amount:],tbl_Bldg2[Category Transfer To:],B12,tbl_Bldg2[[Quarter  ]],$G$6,tbl_Bldg2[Approved],"&gt;0",tbl_Bldg2[Category],$G$8)-SUMIFS(tbl_Bldg2[Amount:],tbl_Bldg2[Category Transfer From:],B12,tbl_Bldg2[[Quarter  ]],$G$6,tbl_Bldg2[Approved],"&gt;0",tbl_Bldg2[Category],$G$8)</f>
        <v>0</v>
      </c>
      <c r="H12" s="61">
        <f>SUMIFS(tbl_Bldg2[Amount:],tbl_Bldg2[Category Transfer To:],B12,tbl_Bldg2[[Quarter  ]],$G$6,tbl_Bldg2[Approved],"&gt;0",tbl_Bldg2[Category],$H$8)-SUMIFS(tbl_Bldg2[Amount:],tbl_Bldg2[Category Transfer From:],B12,tbl_Bldg2[[Quarter  ]],$G$6,tbl_Bldg2[Approved],"&gt;0",tbl_Bldg2[Category],$H$8)</f>
        <v>0</v>
      </c>
      <c r="I12" s="60">
        <f>SUMIFS(tbl_Bldg2[Amount:],tbl_Bldg2[Category Transfer To:],B12,tbl_Bldg2[[Quarter  ]],$I$6,tbl_Bldg2[Approved],"&gt;0",tbl_Bldg2[Category],$I$8)-SUMIFS(tbl_Bldg2[Amount:],tbl_Bldg2[Category Transfer From:],B12,tbl_Bldg2[[Quarter  ]],$I$6,tbl_Bldg2[Approved],"&gt;0",tbl_Bldg2[Category],$I$8)</f>
        <v>0</v>
      </c>
      <c r="J12" s="61">
        <f>SUMIFS(tbl_Bldg2[Amount:],tbl_Bldg2[Category Transfer To:],B12,tbl_Bldg2[[Quarter  ]],$I$6,tbl_Bldg2[Approved],"&gt;0",tbl_Bldg2[Category],$J$8)-SUMIFS(tbl_Bldg2[Amount:],tbl_Bldg2[Category Transfer From:],B12,tbl_Bldg2[[Quarter  ]],$I$6,tbl_Bldg2[Approved],"&gt;0",tbl_Bldg2[Category],$J$8)</f>
        <v>0</v>
      </c>
      <c r="K12" s="60">
        <f>SUMIFS(tbl_Bldg2[Amount:],tbl_Bldg2[Category Transfer To:],B12,tbl_Bldg2[[Quarter  ]],$K$6,tbl_Bldg2[Approved],"&gt;0",tbl_Bldg2[Category],$K$8)-SUMIFS(tbl_Bldg2[Amount:],tbl_Bldg2[Category Transfer From:],B12,tbl_Bldg2[[Quarter  ]],$K$6,tbl_Bldg2[Approved],"&gt;0",tbl_Bldg2[Category],$K$8)</f>
        <v>0</v>
      </c>
      <c r="L12" s="61">
        <f>SUMIFS(tbl_Bldg2[Amount:],tbl_Bldg2[Category Transfer To:],B12,tbl_Bldg2[[Quarter  ]],$K$6,tbl_Bldg2[Approved],"&gt;0",tbl_Bldg2[Category],$L$8)-SUMIFS(tbl_Bldg2[Amount:],tbl_Bldg2[Category Transfer From:],B12,tbl_Bldg2[[Quarter  ]],$K$6,tbl_Bldg2[Approved],"&gt;0",tbl_Bldg2[Category],$L$8)</f>
        <v>0</v>
      </c>
      <c r="M12" s="109">
        <f t="shared" si="1"/>
        <v>0</v>
      </c>
      <c r="N12" s="110">
        <f t="shared" si="0"/>
        <v>0</v>
      </c>
    </row>
    <row r="13" spans="1:15" ht="15" customHeight="1" x14ac:dyDescent="0.3">
      <c r="A13" s="12"/>
      <c r="B13" s="9" t="s">
        <v>419</v>
      </c>
      <c r="C13" s="180">
        <f>BldgBudgets!E13</f>
        <v>0</v>
      </c>
      <c r="D13" s="181">
        <f>BldgBudgets!F13</f>
        <v>0</v>
      </c>
      <c r="E13" s="60">
        <f>SUMIFS(tbl_Bldg2[Amount:],tbl_Bldg2[Category Transfer To:],B13,tbl_Bldg2[[Quarter  ]],$E$6,tbl_Bldg2[Approved],"&gt;0",tbl_Bldg2[Category],$E$8)-SUMIFS(tbl_Bldg2[Amount:],tbl_Bldg2[Category Transfer From:],B13,tbl_Bldg2[[Quarter  ]],$E$6,tbl_Bldg2[Approved],"&gt;0",tbl_Bldg2[Category],$E$8)</f>
        <v>0</v>
      </c>
      <c r="F13" s="61">
        <f>SUMIFS(tbl_Bldg2[Amount:],tbl_Bldg2[Category Transfer To:],B13,tbl_Bldg2[[Quarter  ]],$E$6,tbl_Bldg2[Approved],"&gt;0",tbl_Bldg2[Category],$F$8)-SUMIFS(tbl_Bldg2[Amount:],tbl_Bldg2[Category Transfer From:],B13,tbl_Bldg2[[Quarter  ]],$E$6,tbl_Bldg2[Approved],"&gt;0",tbl_Bldg2[Category],$F$8)</f>
        <v>0</v>
      </c>
      <c r="G13" s="60">
        <f>SUMIFS(tbl_Bldg2[Amount:],tbl_Bldg2[Category Transfer To:],B13,tbl_Bldg2[[Quarter  ]],$G$6,tbl_Bldg2[Approved],"&gt;0",tbl_Bldg2[Category],$G$8)-SUMIFS(tbl_Bldg2[Amount:],tbl_Bldg2[Category Transfer From:],B13,tbl_Bldg2[[Quarter  ]],$G$6,tbl_Bldg2[Approved],"&gt;0",tbl_Bldg2[Category],$G$8)</f>
        <v>0</v>
      </c>
      <c r="H13" s="61">
        <f>SUMIFS(tbl_Bldg2[Amount:],tbl_Bldg2[Category Transfer To:],B13,tbl_Bldg2[[Quarter  ]],$G$6,tbl_Bldg2[Approved],"&gt;0",tbl_Bldg2[Category],$H$8)-SUMIFS(tbl_Bldg2[Amount:],tbl_Bldg2[Category Transfer From:],B13,tbl_Bldg2[[Quarter  ]],$G$6,tbl_Bldg2[Approved],"&gt;0",tbl_Bldg2[Category],$H$8)</f>
        <v>0</v>
      </c>
      <c r="I13" s="60">
        <f>SUMIFS(tbl_Bldg2[Amount:],tbl_Bldg2[Category Transfer To:],B13,tbl_Bldg2[[Quarter  ]],$I$6,tbl_Bldg2[Approved],"&gt;0",tbl_Bldg2[Category],$I$8)-SUMIFS(tbl_Bldg2[Amount:],tbl_Bldg2[Category Transfer From:],B13,tbl_Bldg2[[Quarter  ]],$I$6,tbl_Bldg2[Approved],"&gt;0",tbl_Bldg2[Category],$I$8)</f>
        <v>0</v>
      </c>
      <c r="J13" s="61">
        <f>SUMIFS(tbl_Bldg2[Amount:],tbl_Bldg2[Category Transfer To:],B13,tbl_Bldg2[[Quarter  ]],$I$6,tbl_Bldg2[Approved],"&gt;0",tbl_Bldg2[Category],$J$8)-SUMIFS(tbl_Bldg2[Amount:],tbl_Bldg2[Category Transfer From:],B13,tbl_Bldg2[[Quarter  ]],$I$6,tbl_Bldg2[Approved],"&gt;0",tbl_Bldg2[Category],$J$8)</f>
        <v>0</v>
      </c>
      <c r="K13" s="60">
        <f>SUMIFS(tbl_Bldg2[Amount:],tbl_Bldg2[Category Transfer To:],B13,tbl_Bldg2[[Quarter  ]],$K$6,tbl_Bldg2[Approved],"&gt;0",tbl_Bldg2[Category],$K$8)-SUMIFS(tbl_Bldg2[Amount:],tbl_Bldg2[Category Transfer From:],B13,tbl_Bldg2[[Quarter  ]],$K$6,tbl_Bldg2[Approved],"&gt;0",tbl_Bldg2[Category],$K$8)</f>
        <v>0</v>
      </c>
      <c r="L13" s="61">
        <f>SUMIFS(tbl_Bldg2[Amount:],tbl_Bldg2[Category Transfer To:],B13,tbl_Bldg2[[Quarter  ]],$K$6,tbl_Bldg2[Approved],"&gt;0",tbl_Bldg2[Category],$L$8)-SUMIFS(tbl_Bldg2[Amount:],tbl_Bldg2[Category Transfer From:],B13,tbl_Bldg2[[Quarter  ]],$K$6,tbl_Bldg2[Approved],"&gt;0",tbl_Bldg2[Category],$L$8)</f>
        <v>0</v>
      </c>
      <c r="M13" s="109">
        <f t="shared" si="1"/>
        <v>0</v>
      </c>
      <c r="N13" s="110">
        <f t="shared" si="0"/>
        <v>0</v>
      </c>
    </row>
    <row r="14" spans="1:15" ht="15" customHeight="1" x14ac:dyDescent="0.3">
      <c r="A14" s="13"/>
      <c r="B14" s="16" t="s">
        <v>433</v>
      </c>
      <c r="C14" s="200">
        <f>BldgBudgets!E14</f>
        <v>0</v>
      </c>
      <c r="D14" s="201">
        <f>BldgBudgets!F14</f>
        <v>0</v>
      </c>
      <c r="E14" s="170">
        <f>SUMIFS(tbl_Bldg2[Amount:],tbl_Bldg2[Category Transfer To:],B14,tbl_Bldg2[[Quarter  ]],$E$6,tbl_Bldg2[Approved],"&gt;0",tbl_Bldg2[Category],$E$8)-SUMIFS(tbl_Bldg2[Amount:],tbl_Bldg2[Category Transfer From:],B14,tbl_Bldg2[[Quarter  ]],$E$6,tbl_Bldg2[Approved],"&gt;0",tbl_Bldg2[Category],$E$8)</f>
        <v>0</v>
      </c>
      <c r="F14" s="171">
        <f>SUMIFS(tbl_Bldg2[Amount:],tbl_Bldg2[Category Transfer To:],B14,tbl_Bldg2[[Quarter  ]],$E$6,tbl_Bldg2[Approved],"&gt;0",tbl_Bldg2[Category],$F$8)-SUMIFS(tbl_Bldg2[Amount:],tbl_Bldg2[Category Transfer From:],B14,tbl_Bldg2[[Quarter  ]],$E$6,tbl_Bldg2[Approved],"&gt;0",tbl_Bldg2[Category],$F$8)</f>
        <v>0</v>
      </c>
      <c r="G14" s="170">
        <f>SUMIFS(tbl_Bldg2[Amount:],tbl_Bldg2[Category Transfer To:],B14,tbl_Bldg2[[Quarter  ]],$G$6,tbl_Bldg2[Approved],"&gt;0",tbl_Bldg2[Category],$G$8)-SUMIFS(tbl_Bldg2[Amount:],tbl_Bldg2[Category Transfer From:],B14,tbl_Bldg2[[Quarter  ]],$G$6,tbl_Bldg2[Approved],"&gt;0",tbl_Bldg2[Category],$G$8)</f>
        <v>0</v>
      </c>
      <c r="H14" s="171">
        <f>SUMIFS(tbl_Bldg2[Amount:],tbl_Bldg2[Category Transfer To:],B14,tbl_Bldg2[[Quarter  ]],$G$6,tbl_Bldg2[Approved],"&gt;0",tbl_Bldg2[Category],$H$8)-SUMIFS(tbl_Bldg2[Amount:],tbl_Bldg2[Category Transfer From:],B14,tbl_Bldg2[[Quarter  ]],$G$6,tbl_Bldg2[Approved],"&gt;0",tbl_Bldg2[Category],$H$8)</f>
        <v>0</v>
      </c>
      <c r="I14" s="170">
        <f>SUMIFS(tbl_Bldg2[Amount:],tbl_Bldg2[Category Transfer To:],B14,tbl_Bldg2[[Quarter  ]],$I$6,tbl_Bldg2[Approved],"&gt;0",tbl_Bldg2[Category],$I$8)-SUMIFS(tbl_Bldg2[Amount:],tbl_Bldg2[Category Transfer From:],B14,tbl_Bldg2[[Quarter  ]],$I$6,tbl_Bldg2[Approved],"&gt;0",tbl_Bldg2[Category],$I$8)</f>
        <v>0</v>
      </c>
      <c r="J14" s="171">
        <f>SUMIFS(tbl_Bldg2[Amount:],tbl_Bldg2[Category Transfer To:],B14,tbl_Bldg2[[Quarter  ]],$I$6,tbl_Bldg2[Approved],"&gt;0",tbl_Bldg2[Category],$J$8)-SUMIFS(tbl_Bldg2[Amount:],tbl_Bldg2[Category Transfer From:],B14,tbl_Bldg2[[Quarter  ]],$I$6,tbl_Bldg2[Approved],"&gt;0",tbl_Bldg2[Category],$J$8)</f>
        <v>0</v>
      </c>
      <c r="K14" s="172">
        <f>SUMIFS(tbl_Bldg2[Amount:],tbl_Bldg2[Category Transfer To:],B14,tbl_Bldg2[[Quarter  ]],$K$6,tbl_Bldg2[Approved],"&gt;0",tbl_Bldg2[Category],$K$8)-SUMIFS(tbl_Bldg2[Amount:],tbl_Bldg2[Category Transfer From:],B14,tbl_Bldg2[[Quarter  ]],$K$6,tbl_Bldg2[Approved],"&gt;0",tbl_Bldg2[Category],$K$8)</f>
        <v>0</v>
      </c>
      <c r="L14" s="170">
        <f>SUMIFS(tbl_Bldg2[Amount:],tbl_Bldg2[Category Transfer To:],B14,tbl_Bldg2[[Quarter  ]],$K$6,tbl_Bldg2[Approved],"&gt;0",tbl_Bldg2[Category],$L$8)-SUMIFS(tbl_Bldg2[Amount:],tbl_Bldg2[Category Transfer From:],B14,tbl_Bldg2[[Quarter  ]],$K$6,tbl_Bldg2[Approved],"&gt;0",tbl_Bldg2[Category],$L$8)</f>
        <v>0</v>
      </c>
      <c r="M14" s="82">
        <f t="shared" si="1"/>
        <v>0</v>
      </c>
      <c r="N14" s="115">
        <f t="shared" si="0"/>
        <v>0</v>
      </c>
    </row>
    <row r="15" spans="1:15" ht="15" customHeight="1" x14ac:dyDescent="0.3">
      <c r="A15" s="12"/>
      <c r="B15" s="9" t="s">
        <v>420</v>
      </c>
      <c r="C15" s="178">
        <f>BldgBudgets!E15</f>
        <v>0</v>
      </c>
      <c r="D15" s="179">
        <f>BldgBudgets!F15</f>
        <v>0</v>
      </c>
      <c r="E15" s="58">
        <f>SUMIFS(tbl_Bldg2[Amount:],tbl_Bldg2[Category Transfer To:],B15,tbl_Bldg2[[Quarter  ]],$E$6,tbl_Bldg2[Approved],"&gt;0",tbl_Bldg2[Category],$E$8)-SUMIFS(tbl_Bldg2[Amount:],tbl_Bldg2[Category Transfer From:],B15,tbl_Bldg2[[Quarter  ]],$E$6,tbl_Bldg2[Approved],"&gt;0",tbl_Bldg2[Category],$E$8)</f>
        <v>0</v>
      </c>
      <c r="F15" s="59">
        <f>SUMIFS(tbl_Bldg2[Amount:],tbl_Bldg2[Category Transfer To:],B15,tbl_Bldg2[[Quarter  ]],$E$6,tbl_Bldg2[Approved],"&gt;0",tbl_Bldg2[Category],$F$8)-SUMIFS(tbl_Bldg2[Amount:],tbl_Bldg2[Category Transfer From:],B15,tbl_Bldg2[[Quarter  ]],$E$6,tbl_Bldg2[Approved],"&gt;0",tbl_Bldg2[Category],$F$8)</f>
        <v>0</v>
      </c>
      <c r="G15" s="58">
        <f>SUMIFS(tbl_Bldg2[Amount:],tbl_Bldg2[Category Transfer To:],B15,tbl_Bldg2[[Quarter  ]],$G$6,tbl_Bldg2[Approved],"&gt;0",tbl_Bldg2[Category],$G$8)-SUMIFS(tbl_Bldg2[Amount:],tbl_Bldg2[Category Transfer From:],B15,tbl_Bldg2[[Quarter  ]],$G$6,tbl_Bldg2[Approved],"&gt;0",tbl_Bldg2[Category],$G$8)</f>
        <v>0</v>
      </c>
      <c r="H15" s="59">
        <f>SUMIFS(tbl_Bldg2[Amount:],tbl_Bldg2[Category Transfer To:],B15,tbl_Bldg2[[Quarter  ]],$G$6,tbl_Bldg2[Approved],"&gt;0",tbl_Bldg2[Category],$H$8)-SUMIFS(tbl_Bldg2[Amount:],tbl_Bldg2[Category Transfer From:],B15,tbl_Bldg2[[Quarter  ]],$G$6,tbl_Bldg2[Approved],"&gt;0",tbl_Bldg2[Category],$H$8)</f>
        <v>0</v>
      </c>
      <c r="I15" s="58">
        <f>SUMIFS(tbl_Bldg2[Amount:],tbl_Bldg2[Category Transfer To:],B15,tbl_Bldg2[[Quarter  ]],$I$6,tbl_Bldg2[Approved],"&gt;0",tbl_Bldg2[Category],$I$8)-SUMIFS(tbl_Bldg2[Amount:],tbl_Bldg2[Category Transfer From:],B15,tbl_Bldg2[[Quarter  ]],$I$6,tbl_Bldg2[Approved],"&gt;0",tbl_Bldg2[Category],$I$8)</f>
        <v>0</v>
      </c>
      <c r="J15" s="59">
        <f>SUMIFS(tbl_Bldg2[Amount:],tbl_Bldg2[Category Transfer To:],B15,tbl_Bldg2[[Quarter  ]],$I$6,tbl_Bldg2[Approved],"&gt;0",tbl_Bldg2[Category],$J$8)-SUMIFS(tbl_Bldg2[Amount:],tbl_Bldg2[Category Transfer From:],B15,tbl_Bldg2[[Quarter  ]],$I$6,tbl_Bldg2[Approved],"&gt;0",tbl_Bldg2[Category],$J$8)</f>
        <v>0</v>
      </c>
      <c r="K15" s="58">
        <f>SUMIFS(tbl_Bldg2[Amount:],tbl_Bldg2[Category Transfer To:],B15,tbl_Bldg2[[Quarter  ]],$K$6,tbl_Bldg2[Approved],"&gt;0",tbl_Bldg2[Category],$K$8)-SUMIFS(tbl_Bldg2[Amount:],tbl_Bldg2[Category Transfer From:],B15,tbl_Bldg2[[Quarter  ]],$K$6,tbl_Bldg2[Approved],"&gt;0",tbl_Bldg2[Category],$K$8)</f>
        <v>0</v>
      </c>
      <c r="L15" s="59">
        <f>SUMIFS(tbl_Bldg2[Amount:],tbl_Bldg2[Category Transfer To:],B15,tbl_Bldg2[[Quarter  ]],$K$6,tbl_Bldg2[Approved],"&gt;0",tbl_Bldg2[Category],$L$8)-SUMIFS(tbl_Bldg2[Amount:],tbl_Bldg2[Category Transfer From:],B15,tbl_Bldg2[[Quarter  ]],$K$6,tbl_Bldg2[Approved],"&gt;0",tbl_Bldg2[Category],$L$8)</f>
        <v>0</v>
      </c>
      <c r="M15" s="167">
        <f t="shared" si="1"/>
        <v>0</v>
      </c>
      <c r="N15" s="111">
        <f t="shared" si="0"/>
        <v>0</v>
      </c>
    </row>
    <row r="16" spans="1:15" ht="15" customHeight="1" x14ac:dyDescent="0.3">
      <c r="A16" s="12"/>
      <c r="B16" s="9" t="s">
        <v>421</v>
      </c>
      <c r="C16" s="180">
        <f>BldgBudgets!E16</f>
        <v>0</v>
      </c>
      <c r="D16" s="181">
        <f>BldgBudgets!F16</f>
        <v>0</v>
      </c>
      <c r="E16" s="60">
        <f>SUMIFS(tbl_Bldg2[Amount:],tbl_Bldg2[Category Transfer To:],B16,tbl_Bldg2[[Quarter  ]],$E$6,tbl_Bldg2[Approved],"&gt;0",tbl_Bldg2[Category],$E$8)-SUMIFS(tbl_Bldg2[Amount:],tbl_Bldg2[Category Transfer From:],B16,tbl_Bldg2[[Quarter  ]],$E$6,tbl_Bldg2[Approved],"&gt;0",tbl_Bldg2[Category],$E$8)</f>
        <v>0</v>
      </c>
      <c r="F16" s="61">
        <f>SUMIFS(tbl_Bldg2[Amount:],tbl_Bldg2[Category Transfer To:],B16,tbl_Bldg2[[Quarter  ]],$E$6,tbl_Bldg2[Approved],"&gt;0",tbl_Bldg2[Category],$F$8)-SUMIFS(tbl_Bldg2[Amount:],tbl_Bldg2[Category Transfer From:],B16,tbl_Bldg2[[Quarter  ]],$E$6,tbl_Bldg2[Approved],"&gt;0",tbl_Bldg2[Category],$F$8)</f>
        <v>0</v>
      </c>
      <c r="G16" s="60">
        <f>SUMIFS(tbl_Bldg2[Amount:],tbl_Bldg2[Category Transfer To:],B16,tbl_Bldg2[[Quarter  ]],$G$6,tbl_Bldg2[Approved],"&gt;0",tbl_Bldg2[Category],$G$8)-SUMIFS(tbl_Bldg2[Amount:],tbl_Bldg2[Category Transfer From:],B16,tbl_Bldg2[[Quarter  ]],$G$6,tbl_Bldg2[Approved],"&gt;0",tbl_Bldg2[Category],$G$8)</f>
        <v>0</v>
      </c>
      <c r="H16" s="61">
        <f>SUMIFS(tbl_Bldg2[Amount:],tbl_Bldg2[Category Transfer To:],B16,tbl_Bldg2[[Quarter  ]],$G$6,tbl_Bldg2[Approved],"&gt;0",tbl_Bldg2[Category],$H$8)-SUMIFS(tbl_Bldg2[Amount:],tbl_Bldg2[Category Transfer From:],B16,tbl_Bldg2[[Quarter  ]],$G$6,tbl_Bldg2[Approved],"&gt;0",tbl_Bldg2[Category],$H$8)</f>
        <v>0</v>
      </c>
      <c r="I16" s="60">
        <f>SUMIFS(tbl_Bldg2[Amount:],tbl_Bldg2[Category Transfer To:],B16,tbl_Bldg2[[Quarter  ]],$I$6,tbl_Bldg2[Approved],"&gt;0",tbl_Bldg2[Category],$I$8)-SUMIFS(tbl_Bldg2[Amount:],tbl_Bldg2[Category Transfer From:],B16,tbl_Bldg2[[Quarter  ]],$I$6,tbl_Bldg2[Approved],"&gt;0",tbl_Bldg2[Category],$I$8)</f>
        <v>0</v>
      </c>
      <c r="J16" s="61">
        <f>SUMIFS(tbl_Bldg2[Amount:],tbl_Bldg2[Category Transfer To:],B16,tbl_Bldg2[[Quarter  ]],$I$6,tbl_Bldg2[Approved],"&gt;0",tbl_Bldg2[Category],$J$8)-SUMIFS(tbl_Bldg2[Amount:],tbl_Bldg2[Category Transfer From:],B16,tbl_Bldg2[[Quarter  ]],$I$6,tbl_Bldg2[Approved],"&gt;0",tbl_Bldg2[Category],$J$8)</f>
        <v>0</v>
      </c>
      <c r="K16" s="60">
        <f>SUMIFS(tbl_Bldg2[Amount:],tbl_Bldg2[Category Transfer To:],B16,tbl_Bldg2[[Quarter  ]],$K$6,tbl_Bldg2[Approved],"&gt;0",tbl_Bldg2[Category],$K$8)-SUMIFS(tbl_Bldg2[Amount:],tbl_Bldg2[Category Transfer From:],B16,tbl_Bldg2[[Quarter  ]],$K$6,tbl_Bldg2[Approved],"&gt;0",tbl_Bldg2[Category],$K$8)</f>
        <v>0</v>
      </c>
      <c r="L16" s="61">
        <f>SUMIFS(tbl_Bldg2[Amount:],tbl_Bldg2[Category Transfer To:],B16,tbl_Bldg2[[Quarter  ]],$K$6,tbl_Bldg2[Approved],"&gt;0",tbl_Bldg2[Category],$L$8)-SUMIFS(tbl_Bldg2[Amount:],tbl_Bldg2[Category Transfer From:],B16,tbl_Bldg2[[Quarter  ]],$K$6,tbl_Bldg2[Approved],"&gt;0",tbl_Bldg2[Category],$L$8)</f>
        <v>0</v>
      </c>
      <c r="M16" s="109">
        <f t="shared" si="1"/>
        <v>0</v>
      </c>
      <c r="N16" s="110">
        <f t="shared" si="0"/>
        <v>0</v>
      </c>
    </row>
    <row r="17" spans="1:14" ht="15" customHeight="1" x14ac:dyDescent="0.3">
      <c r="A17" s="12"/>
      <c r="B17" s="9" t="s">
        <v>422</v>
      </c>
      <c r="C17" s="180">
        <f>BldgBudgets!E17</f>
        <v>0</v>
      </c>
      <c r="D17" s="181">
        <f>BldgBudgets!F17</f>
        <v>0</v>
      </c>
      <c r="E17" s="60">
        <f>SUMIFS(tbl_Bldg2[Amount:],tbl_Bldg2[Category Transfer To:],B17,tbl_Bldg2[[Quarter  ]],$E$6,tbl_Bldg2[Approved],"&gt;0",tbl_Bldg2[Category],$E$8)-SUMIFS(tbl_Bldg2[Amount:],tbl_Bldg2[Category Transfer From:],B17,tbl_Bldg2[[Quarter  ]],$E$6,tbl_Bldg2[Approved],"&gt;0",tbl_Bldg2[Category],$E$8)</f>
        <v>0</v>
      </c>
      <c r="F17" s="61">
        <f>SUMIFS(tbl_Bldg2[Amount:],tbl_Bldg2[Category Transfer To:],B17,tbl_Bldg2[[Quarter  ]],$E$6,tbl_Bldg2[Approved],"&gt;0",tbl_Bldg2[Category],$F$8)-SUMIFS(tbl_Bldg2[Amount:],tbl_Bldg2[Category Transfer From:],B17,tbl_Bldg2[[Quarter  ]],$E$6,tbl_Bldg2[Approved],"&gt;0",tbl_Bldg2[Category],$F$8)</f>
        <v>0</v>
      </c>
      <c r="G17" s="60">
        <f>SUMIFS(tbl_Bldg2[Amount:],tbl_Bldg2[Category Transfer To:],B17,tbl_Bldg2[[Quarter  ]],$G$6,tbl_Bldg2[Approved],"&gt;0",tbl_Bldg2[Category],$G$8)-SUMIFS(tbl_Bldg2[Amount:],tbl_Bldg2[Category Transfer From:],B17,tbl_Bldg2[[Quarter  ]],$G$6,tbl_Bldg2[Approved],"&gt;0",tbl_Bldg2[Category],$G$8)</f>
        <v>0</v>
      </c>
      <c r="H17" s="61">
        <f>SUMIFS(tbl_Bldg2[Amount:],tbl_Bldg2[Category Transfer To:],B17,tbl_Bldg2[[Quarter  ]],$G$6,tbl_Bldg2[Approved],"&gt;0",tbl_Bldg2[Category],$H$8)-SUMIFS(tbl_Bldg2[Amount:],tbl_Bldg2[Category Transfer From:],B17,tbl_Bldg2[[Quarter  ]],$G$6,tbl_Bldg2[Approved],"&gt;0",tbl_Bldg2[Category],$H$8)</f>
        <v>0</v>
      </c>
      <c r="I17" s="60">
        <f>SUMIFS(tbl_Bldg2[Amount:],tbl_Bldg2[Category Transfer To:],B17,tbl_Bldg2[[Quarter  ]],$I$6,tbl_Bldg2[Approved],"&gt;0",tbl_Bldg2[Category],$I$8)-SUMIFS(tbl_Bldg2[Amount:],tbl_Bldg2[Category Transfer From:],B17,tbl_Bldg2[[Quarter  ]],$I$6,tbl_Bldg2[Approved],"&gt;0",tbl_Bldg2[Category],$I$8)</f>
        <v>0</v>
      </c>
      <c r="J17" s="61">
        <f>SUMIFS(tbl_Bldg2[Amount:],tbl_Bldg2[Category Transfer To:],B17,tbl_Bldg2[[Quarter  ]],$I$6,tbl_Bldg2[Approved],"&gt;0",tbl_Bldg2[Category],$J$8)-SUMIFS(tbl_Bldg2[Amount:],tbl_Bldg2[Category Transfer From:],B17,tbl_Bldg2[[Quarter  ]],$I$6,tbl_Bldg2[Approved],"&gt;0",tbl_Bldg2[Category],$J$8)</f>
        <v>0</v>
      </c>
      <c r="K17" s="60">
        <f>SUMIFS(tbl_Bldg2[Amount:],tbl_Bldg2[Category Transfer To:],B17,tbl_Bldg2[[Quarter  ]],$K$6,tbl_Bldg2[Approved],"&gt;0",tbl_Bldg2[Category],$K$8)-SUMIFS(tbl_Bldg2[Amount:],tbl_Bldg2[Category Transfer From:],B17,tbl_Bldg2[[Quarter  ]],$K$6,tbl_Bldg2[Approved],"&gt;0",tbl_Bldg2[Category],$K$8)</f>
        <v>0</v>
      </c>
      <c r="L17" s="61">
        <f>SUMIFS(tbl_Bldg2[Amount:],tbl_Bldg2[Category Transfer To:],B17,tbl_Bldg2[[Quarter  ]],$K$6,tbl_Bldg2[Approved],"&gt;0",tbl_Bldg2[Category],$L$8)-SUMIFS(tbl_Bldg2[Amount:],tbl_Bldg2[Category Transfer From:],B17,tbl_Bldg2[[Quarter  ]],$K$6,tbl_Bldg2[Approved],"&gt;0",tbl_Bldg2[Category],$L$8)</f>
        <v>0</v>
      </c>
      <c r="M17" s="109">
        <f t="shared" si="1"/>
        <v>0</v>
      </c>
      <c r="N17" s="110">
        <f t="shared" si="0"/>
        <v>0</v>
      </c>
    </row>
    <row r="18" spans="1:14" ht="15" customHeight="1" x14ac:dyDescent="0.3">
      <c r="A18" s="12"/>
      <c r="B18" s="9" t="s">
        <v>423</v>
      </c>
      <c r="C18" s="180">
        <f>BldgBudgets!E18</f>
        <v>0</v>
      </c>
      <c r="D18" s="181">
        <f>BldgBudgets!F18</f>
        <v>0</v>
      </c>
      <c r="E18" s="60">
        <f>SUMIFS(tbl_Bldg2[Amount:],tbl_Bldg2[Category Transfer To:],B18,tbl_Bldg2[[Quarter  ]],$E$6,tbl_Bldg2[Approved],"&gt;0",tbl_Bldg2[Category],$E$8)-SUMIFS(tbl_Bldg2[Amount:],tbl_Bldg2[Category Transfer From:],B18,tbl_Bldg2[[Quarter  ]],$E$6,tbl_Bldg2[Approved],"&gt;0",tbl_Bldg2[Category],$E$8)</f>
        <v>0</v>
      </c>
      <c r="F18" s="61">
        <f>SUMIFS(tbl_Bldg2[Amount:],tbl_Bldg2[Category Transfer To:],B18,tbl_Bldg2[[Quarter  ]],$E$6,tbl_Bldg2[Approved],"&gt;0",tbl_Bldg2[Category],$F$8)-SUMIFS(tbl_Bldg2[Amount:],tbl_Bldg2[Category Transfer From:],B18,tbl_Bldg2[[Quarter  ]],$E$6,tbl_Bldg2[Approved],"&gt;0",tbl_Bldg2[Category],$F$8)</f>
        <v>0</v>
      </c>
      <c r="G18" s="60">
        <f>SUMIFS(tbl_Bldg2[Amount:],tbl_Bldg2[Category Transfer To:],B18,tbl_Bldg2[[Quarter  ]],$G$6,tbl_Bldg2[Approved],"&gt;0",tbl_Bldg2[Category],$G$8)-SUMIFS(tbl_Bldg2[Amount:],tbl_Bldg2[Category Transfer From:],B18,tbl_Bldg2[[Quarter  ]],$G$6,tbl_Bldg2[Approved],"&gt;0",tbl_Bldg2[Category],$G$8)</f>
        <v>0</v>
      </c>
      <c r="H18" s="61">
        <f>SUMIFS(tbl_Bldg2[Amount:],tbl_Bldg2[Category Transfer To:],B18,tbl_Bldg2[[Quarter  ]],$G$6,tbl_Bldg2[Approved],"&gt;0",tbl_Bldg2[Category],$H$8)-SUMIFS(tbl_Bldg2[Amount:],tbl_Bldg2[Category Transfer From:],B18,tbl_Bldg2[[Quarter  ]],$G$6,tbl_Bldg2[Approved],"&gt;0",tbl_Bldg2[Category],$H$8)</f>
        <v>0</v>
      </c>
      <c r="I18" s="60">
        <f>SUMIFS(tbl_Bldg2[Amount:],tbl_Bldg2[Category Transfer To:],B18,tbl_Bldg2[[Quarter  ]],$I$6,tbl_Bldg2[Approved],"&gt;0",tbl_Bldg2[Category],$I$8)-SUMIFS(tbl_Bldg2[Amount:],tbl_Bldg2[Category Transfer From:],B18,tbl_Bldg2[[Quarter  ]],$I$6,tbl_Bldg2[Approved],"&gt;0",tbl_Bldg2[Category],$I$8)</f>
        <v>0</v>
      </c>
      <c r="J18" s="61">
        <f>SUMIFS(tbl_Bldg2[Amount:],tbl_Bldg2[Category Transfer To:],B18,tbl_Bldg2[[Quarter  ]],$I$6,tbl_Bldg2[Approved],"&gt;0",tbl_Bldg2[Category],$J$8)-SUMIFS(tbl_Bldg2[Amount:],tbl_Bldg2[Category Transfer From:],B18,tbl_Bldg2[[Quarter  ]],$I$6,tbl_Bldg2[Approved],"&gt;0",tbl_Bldg2[Category],$J$8)</f>
        <v>0</v>
      </c>
      <c r="K18" s="60">
        <f>SUMIFS(tbl_Bldg2[Amount:],tbl_Bldg2[Category Transfer To:],B18,tbl_Bldg2[[Quarter  ]],$K$6,tbl_Bldg2[Approved],"&gt;0",tbl_Bldg2[Category],$K$8)-SUMIFS(tbl_Bldg2[Amount:],tbl_Bldg2[Category Transfer From:],B18,tbl_Bldg2[[Quarter  ]],$K$6,tbl_Bldg2[Approved],"&gt;0",tbl_Bldg2[Category],$K$8)</f>
        <v>0</v>
      </c>
      <c r="L18" s="61">
        <f>SUMIFS(tbl_Bldg2[Amount:],tbl_Bldg2[Category Transfer To:],B18,tbl_Bldg2[[Quarter  ]],$K$6,tbl_Bldg2[Approved],"&gt;0",tbl_Bldg2[Category],$L$8)-SUMIFS(tbl_Bldg2[Amount:],tbl_Bldg2[Category Transfer From:],B18,tbl_Bldg2[[Quarter  ]],$K$6,tbl_Bldg2[Approved],"&gt;0",tbl_Bldg2[Category],$L$8)</f>
        <v>0</v>
      </c>
      <c r="M18" s="109">
        <f t="shared" si="1"/>
        <v>0</v>
      </c>
      <c r="N18" s="110">
        <f t="shared" si="0"/>
        <v>0</v>
      </c>
    </row>
    <row r="19" spans="1:14" ht="15" customHeight="1" x14ac:dyDescent="0.3">
      <c r="A19" s="13"/>
      <c r="B19" s="16" t="s">
        <v>434</v>
      </c>
      <c r="C19" s="200">
        <f>BldgBudgets!E19</f>
        <v>0</v>
      </c>
      <c r="D19" s="201">
        <f>BldgBudgets!F19</f>
        <v>0</v>
      </c>
      <c r="E19" s="173">
        <f>SUMIFS(tbl_Bldg2[Amount:],tbl_Bldg2[Category Transfer To:],B19,tbl_Bldg2[[Quarter  ]],$E$6,tbl_Bldg2[Approved],"&gt;0",tbl_Bldg2[Category],$E$8)-SUMIFS(tbl_Bldg2[Amount:],tbl_Bldg2[Category Transfer From:],B19,tbl_Bldg2[[Quarter  ]],$E$6,tbl_Bldg2[Approved],"&gt;0",tbl_Bldg2[Category],$E$8)</f>
        <v>0</v>
      </c>
      <c r="F19" s="174">
        <f>SUMIFS(tbl_Bldg2[Amount:],tbl_Bldg2[Category Transfer To:],B19,tbl_Bldg2[[Quarter  ]],$E$6,tbl_Bldg2[Approved],"&gt;0",tbl_Bldg2[Category],$F$8)-SUMIFS(tbl_Bldg2[Amount:],tbl_Bldg2[Category Transfer From:],B19,tbl_Bldg2[[Quarter  ]],$E$6,tbl_Bldg2[Approved],"&gt;0",tbl_Bldg2[Category],$F$8)</f>
        <v>0</v>
      </c>
      <c r="G19" s="173">
        <f>SUMIFS(tbl_Bldg2[Amount:],tbl_Bldg2[Category Transfer To:],B19,tbl_Bldg2[[Quarter  ]],$G$6,tbl_Bldg2[Approved],"&gt;0",tbl_Bldg2[Category],$G$8)-SUMIFS(tbl_Bldg2[Amount:],tbl_Bldg2[Category Transfer From:],B19,tbl_Bldg2[[Quarter  ]],$G$6,tbl_Bldg2[Approved],"&gt;0",tbl_Bldg2[Category],$G$8)</f>
        <v>0</v>
      </c>
      <c r="H19" s="174">
        <f>SUMIFS(tbl_Bldg2[Amount:],tbl_Bldg2[Category Transfer To:],B19,tbl_Bldg2[[Quarter  ]],$G$6,tbl_Bldg2[Approved],"&gt;0",tbl_Bldg2[Category],$H$8)-SUMIFS(tbl_Bldg2[Amount:],tbl_Bldg2[Category Transfer From:],B19,tbl_Bldg2[[Quarter  ]],$G$6,tbl_Bldg2[Approved],"&gt;0",tbl_Bldg2[Category],$H$8)</f>
        <v>0</v>
      </c>
      <c r="I19" s="173">
        <f>SUMIFS(tbl_Bldg2[Amount:],tbl_Bldg2[Category Transfer To:],B19,tbl_Bldg2[[Quarter  ]],$I$6,tbl_Bldg2[Approved],"&gt;0",tbl_Bldg2[Category],$I$8)-SUMIFS(tbl_Bldg2[Amount:],tbl_Bldg2[Category Transfer From:],B19,tbl_Bldg2[[Quarter  ]],$I$6,tbl_Bldg2[Approved],"&gt;0",tbl_Bldg2[Category],$I$8)</f>
        <v>0</v>
      </c>
      <c r="J19" s="174">
        <f>SUMIFS(tbl_Bldg2[Amount:],tbl_Bldg2[Category Transfer To:],B19,tbl_Bldg2[[Quarter  ]],$I$6,tbl_Bldg2[Approved],"&gt;0",tbl_Bldg2[Category],$J$8)-SUMIFS(tbl_Bldg2[Amount:],tbl_Bldg2[Category Transfer From:],B19,tbl_Bldg2[[Quarter  ]],$I$6,tbl_Bldg2[Approved],"&gt;0",tbl_Bldg2[Category],$J$8)</f>
        <v>0</v>
      </c>
      <c r="K19" s="173">
        <f>SUMIFS(tbl_Bldg2[Amount:],tbl_Bldg2[Category Transfer To:],B19,tbl_Bldg2[[Quarter  ]],$K$6,tbl_Bldg2[Approved],"&gt;0",tbl_Bldg2[Category],$K$8)-SUMIFS(tbl_Bldg2[Amount:],tbl_Bldg2[Category Transfer From:],B19,tbl_Bldg2[[Quarter  ]],$K$6,tbl_Bldg2[Approved],"&gt;0",tbl_Bldg2[Category],$K$8)</f>
        <v>0</v>
      </c>
      <c r="L19" s="174">
        <f>SUMIFS(tbl_Bldg2[Amount:],tbl_Bldg2[Category Transfer To:],B19,tbl_Bldg2[[Quarter  ]],$K$6,tbl_Bldg2[Approved],"&gt;0",tbl_Bldg2[Category],$L$8)-SUMIFS(tbl_Bldg2[Amount:],tbl_Bldg2[Category Transfer From:],B19,tbl_Bldg2[[Quarter  ]],$K$6,tbl_Bldg2[Approved],"&gt;0",tbl_Bldg2[Category],$L$8)</f>
        <v>0</v>
      </c>
      <c r="M19" s="82">
        <f t="shared" si="1"/>
        <v>0</v>
      </c>
      <c r="N19" s="115">
        <f t="shared" si="0"/>
        <v>0</v>
      </c>
    </row>
    <row r="20" spans="1:14" ht="15" customHeight="1" x14ac:dyDescent="0.3">
      <c r="A20" s="12"/>
      <c r="B20" s="9" t="s">
        <v>424</v>
      </c>
      <c r="C20" s="178">
        <f>BldgBudgets!E20</f>
        <v>0</v>
      </c>
      <c r="D20" s="179">
        <f>BldgBudgets!F20</f>
        <v>0</v>
      </c>
      <c r="E20" s="58">
        <f>SUMIFS(tbl_Bldg2[Amount:],tbl_Bldg2[Category Transfer To:],B20,tbl_Bldg2[[Quarter  ]],$E$6,tbl_Bldg2[Approved],"&gt;0",tbl_Bldg2[Category],$E$8)-SUMIFS(tbl_Bldg2[Amount:],tbl_Bldg2[Category Transfer From:],B20,tbl_Bldg2[[Quarter  ]],$E$6,tbl_Bldg2[Approved],"&gt;0",tbl_Bldg2[Category],$E$8)</f>
        <v>0</v>
      </c>
      <c r="F20" s="59">
        <f>SUMIFS(tbl_Bldg2[Amount:],tbl_Bldg2[Category Transfer To:],B20,tbl_Bldg2[[Quarter  ]],$E$6,tbl_Bldg2[Approved],"&gt;0",tbl_Bldg2[Category],$F$8)-SUMIFS(tbl_Bldg2[Amount:],tbl_Bldg2[Category Transfer From:],B20,tbl_Bldg2[[Quarter  ]],$E$6,tbl_Bldg2[Approved],"&gt;0",tbl_Bldg2[Category],$F$8)</f>
        <v>0</v>
      </c>
      <c r="G20" s="58">
        <f>SUMIFS(tbl_Bldg2[Amount:],tbl_Bldg2[Category Transfer To:],B20,tbl_Bldg2[[Quarter  ]],$G$6,tbl_Bldg2[Approved],"&gt;0",tbl_Bldg2[Category],$G$8)-SUMIFS(tbl_Bldg2[Amount:],tbl_Bldg2[Category Transfer From:],B20,tbl_Bldg2[[Quarter  ]],$G$6,tbl_Bldg2[Approved],"&gt;0",tbl_Bldg2[Category],$G$8)</f>
        <v>0</v>
      </c>
      <c r="H20" s="59">
        <f>SUMIFS(tbl_Bldg2[Amount:],tbl_Bldg2[Category Transfer To:],B20,tbl_Bldg2[[Quarter  ]],$G$6,tbl_Bldg2[Approved],"&gt;0",tbl_Bldg2[Category],$H$8)-SUMIFS(tbl_Bldg2[Amount:],tbl_Bldg2[Category Transfer From:],B20,tbl_Bldg2[[Quarter  ]],$G$6,tbl_Bldg2[Approved],"&gt;0",tbl_Bldg2[Category],$H$8)</f>
        <v>0</v>
      </c>
      <c r="I20" s="58">
        <f>SUMIFS(tbl_Bldg2[Amount:],tbl_Bldg2[Category Transfer To:],B20,tbl_Bldg2[[Quarter  ]],$I$6,tbl_Bldg2[Approved],"&gt;0",tbl_Bldg2[Category],$I$8)-SUMIFS(tbl_Bldg2[Amount:],tbl_Bldg2[Category Transfer From:],B20,tbl_Bldg2[[Quarter  ]],$I$6,tbl_Bldg2[Approved],"&gt;0",tbl_Bldg2[Category],$I$8)</f>
        <v>0</v>
      </c>
      <c r="J20" s="59">
        <f>SUMIFS(tbl_Bldg2[Amount:],tbl_Bldg2[Category Transfer To:],B20,tbl_Bldg2[[Quarter  ]],$I$6,tbl_Bldg2[Approved],"&gt;0",tbl_Bldg2[Category],$J$8)-SUMIFS(tbl_Bldg2[Amount:],tbl_Bldg2[Category Transfer From:],B20,tbl_Bldg2[[Quarter  ]],$I$6,tbl_Bldg2[Approved],"&gt;0",tbl_Bldg2[Category],$J$8)</f>
        <v>0</v>
      </c>
      <c r="K20" s="58">
        <f>SUMIFS(tbl_Bldg2[Amount:],tbl_Bldg2[Category Transfer To:],B20,tbl_Bldg2[[Quarter  ]],$K$6,tbl_Bldg2[Approved],"&gt;0",tbl_Bldg2[Category],$K$8)-SUMIFS(tbl_Bldg2[Amount:],tbl_Bldg2[Category Transfer From:],B20,tbl_Bldg2[[Quarter  ]],$K$6,tbl_Bldg2[Approved],"&gt;0",tbl_Bldg2[Category],$K$8)</f>
        <v>0</v>
      </c>
      <c r="L20" s="59">
        <f>SUMIFS(tbl_Bldg2[Amount:],tbl_Bldg2[Category Transfer To:],B20,tbl_Bldg2[[Quarter  ]],$K$6,tbl_Bldg2[Approved],"&gt;0",tbl_Bldg2[Category],$L$8)-SUMIFS(tbl_Bldg2[Amount:],tbl_Bldg2[Category Transfer From:],B20,tbl_Bldg2[[Quarter  ]],$K$6,tbl_Bldg2[Approved],"&gt;0",tbl_Bldg2[Category],$L$8)</f>
        <v>0</v>
      </c>
      <c r="M20" s="167">
        <f t="shared" si="1"/>
        <v>0</v>
      </c>
      <c r="N20" s="86">
        <f t="shared" si="0"/>
        <v>0</v>
      </c>
    </row>
    <row r="21" spans="1:14" ht="15" customHeight="1" x14ac:dyDescent="0.3">
      <c r="A21" s="12"/>
      <c r="B21" s="9" t="s">
        <v>425</v>
      </c>
      <c r="C21" s="180">
        <f>BldgBudgets!E21</f>
        <v>0</v>
      </c>
      <c r="D21" s="181">
        <f>BldgBudgets!F21</f>
        <v>0</v>
      </c>
      <c r="E21" s="60">
        <f>SUMIFS(tbl_Bldg2[Amount:],tbl_Bldg2[Category Transfer To:],B21,tbl_Bldg2[[Quarter  ]],$E$6,tbl_Bldg2[Approved],"&gt;0",tbl_Bldg2[Category],$E$8)-SUMIFS(tbl_Bldg2[Amount:],tbl_Bldg2[Category Transfer From:],B21,tbl_Bldg2[[Quarter  ]],$E$6,tbl_Bldg2[Approved],"&gt;0",tbl_Bldg2[Category],$E$8)</f>
        <v>0</v>
      </c>
      <c r="F21" s="61">
        <f>SUMIFS(tbl_Bldg2[Amount:],tbl_Bldg2[Category Transfer To:],B21,tbl_Bldg2[[Quarter  ]],$E$6,tbl_Bldg2[Approved],"&gt;0",tbl_Bldg2[Category],$F$8)-SUMIFS(tbl_Bldg2[Amount:],tbl_Bldg2[Category Transfer From:],B21,tbl_Bldg2[[Quarter  ]],$E$6,tbl_Bldg2[Approved],"&gt;0",tbl_Bldg2[Category],$F$8)</f>
        <v>0</v>
      </c>
      <c r="G21" s="60">
        <f>SUMIFS(tbl_Bldg2[Amount:],tbl_Bldg2[Category Transfer To:],B21,tbl_Bldg2[[Quarter  ]],$G$6,tbl_Bldg2[Approved],"&gt;0",tbl_Bldg2[Category],$G$8)-SUMIFS(tbl_Bldg2[Amount:],tbl_Bldg2[Category Transfer From:],B21,tbl_Bldg2[[Quarter  ]],$G$6,tbl_Bldg2[Approved],"&gt;0",tbl_Bldg2[Category],$G$8)</f>
        <v>0</v>
      </c>
      <c r="H21" s="61">
        <f>SUMIFS(tbl_Bldg2[Amount:],tbl_Bldg2[Category Transfer To:],B21,tbl_Bldg2[[Quarter  ]],$G$6,tbl_Bldg2[Approved],"&gt;0",tbl_Bldg2[Category],$H$8)-SUMIFS(tbl_Bldg2[Amount:],tbl_Bldg2[Category Transfer From:],B21,tbl_Bldg2[[Quarter  ]],$G$6,tbl_Bldg2[Approved],"&gt;0",tbl_Bldg2[Category],$H$8)</f>
        <v>0</v>
      </c>
      <c r="I21" s="60">
        <f>SUMIFS(tbl_Bldg2[Amount:],tbl_Bldg2[Category Transfer To:],B21,tbl_Bldg2[[Quarter  ]],$I$6,tbl_Bldg2[Approved],"&gt;0",tbl_Bldg2[Category],$I$8)-SUMIFS(tbl_Bldg2[Amount:],tbl_Bldg2[Category Transfer From:],B21,tbl_Bldg2[[Quarter  ]],$I$6,tbl_Bldg2[Approved],"&gt;0",tbl_Bldg2[Category],$I$8)</f>
        <v>0</v>
      </c>
      <c r="J21" s="61">
        <f>SUMIFS(tbl_Bldg2[Amount:],tbl_Bldg2[Category Transfer To:],B21,tbl_Bldg2[[Quarter  ]],$I$6,tbl_Bldg2[Approved],"&gt;0",tbl_Bldg2[Category],$J$8)-SUMIFS(tbl_Bldg2[Amount:],tbl_Bldg2[Category Transfer From:],B21,tbl_Bldg2[[Quarter  ]],$I$6,tbl_Bldg2[Approved],"&gt;0",tbl_Bldg2[Category],$J$8)</f>
        <v>0</v>
      </c>
      <c r="K21" s="60">
        <f>SUMIFS(tbl_Bldg2[Amount:],tbl_Bldg2[Category Transfer To:],B21,tbl_Bldg2[[Quarter  ]],$K$6,tbl_Bldg2[Approved],"&gt;0",tbl_Bldg2[Category],$K$8)-SUMIFS(tbl_Bldg2[Amount:],tbl_Bldg2[Category Transfer From:],B21,tbl_Bldg2[[Quarter  ]],$K$6,tbl_Bldg2[Approved],"&gt;0",tbl_Bldg2[Category],$K$8)</f>
        <v>0</v>
      </c>
      <c r="L21" s="61">
        <f>SUMIFS(tbl_Bldg2[Amount:],tbl_Bldg2[Category Transfer To:],B21,tbl_Bldg2[[Quarter  ]],$K$6,tbl_Bldg2[Approved],"&gt;0",tbl_Bldg2[Category],$L$8)-SUMIFS(tbl_Bldg2[Amount:],tbl_Bldg2[Category Transfer From:],B21,tbl_Bldg2[[Quarter  ]],$K$6,tbl_Bldg2[Approved],"&gt;0",tbl_Bldg2[Category],$L$8)</f>
        <v>0</v>
      </c>
      <c r="M21" s="109">
        <f t="shared" si="1"/>
        <v>0</v>
      </c>
      <c r="N21" s="110">
        <f t="shared" si="0"/>
        <v>0</v>
      </c>
    </row>
    <row r="22" spans="1:14" ht="15" customHeight="1" x14ac:dyDescent="0.3">
      <c r="A22" s="32"/>
      <c r="B22" s="16" t="s">
        <v>426</v>
      </c>
      <c r="C22" s="177">
        <f>BldgBudgets!E22</f>
        <v>0</v>
      </c>
      <c r="D22" s="187"/>
      <c r="E22" s="108">
        <f>SUMIFS(tbl_Bldg2[Amount:],tbl_Bldg2[Category Transfer To:],B22,tbl_Bldg2[[Quarter  ]],$E$6,tbl_Bldg2[Approved],"&gt;0",tbl_Bldg2[Category],$E$8)-SUMIFS(tbl_Bldg2[Amount:],tbl_Bldg2[Category Transfer From:],B22,tbl_Bldg2[[Quarter  ]],$E$6,tbl_Bldg2[Approved],"&gt;0",tbl_Bldg2[Category],$E$8)</f>
        <v>0</v>
      </c>
      <c r="F22" s="107"/>
      <c r="G22" s="108">
        <f>SUMIFS(tbl_Bldg2[Amount:],tbl_Bldg2[Category Transfer To:],B22,tbl_Bldg2[[Quarter  ]],$G$6,tbl_Bldg2[Approved],"&gt;0",tbl_Bldg2[Category],$G$8)-SUMIFS(tbl_Bldg2[Amount:],tbl_Bldg2[Category Transfer From:],B22,tbl_Bldg2[[Quarter  ]],$G$6,tbl_Bldg2[Approved],"&gt;0",tbl_Bldg2[Category],$G$8)</f>
        <v>0</v>
      </c>
      <c r="H22" s="107"/>
      <c r="I22" s="108">
        <f>SUMIFS(tbl_Bldg2[Amount:],tbl_Bldg2[Category Transfer To:],B22,tbl_Bldg2[[Quarter  ]],$I$6,tbl_Bldg2[Approved],"&gt;0",tbl_Bldg2[Category],$I$8)-SUMIFS(tbl_Bldg2[Amount:],tbl_Bldg2[Category Transfer From:],B22,tbl_Bldg2[[Quarter  ]],$I$6,tbl_Bldg2[Approved],"&gt;0",tbl_Bldg2[Category],$I$8)</f>
        <v>0</v>
      </c>
      <c r="J22" s="107"/>
      <c r="K22" s="108">
        <f>SUMIFS(tbl_Bldg2[Amount:],tbl_Bldg2[Category Transfer To:],B22,tbl_Bldg2[[Quarter  ]],$K$6,tbl_Bldg2[Approved],"&gt;0",tbl_Bldg2[Category],$K$8)-SUMIFS(tbl_Bldg2[Amount:],tbl_Bldg2[Category Transfer From:],B22,tbl_Bldg2[[Quarter  ]],$K$6,tbl_Bldg2[Approved],"&gt;0",tbl_Bldg2[Category],$K$8)</f>
        <v>0</v>
      </c>
      <c r="L22" s="107"/>
      <c r="M22" s="114">
        <f t="shared" si="1"/>
        <v>0</v>
      </c>
      <c r="N22" s="107"/>
    </row>
    <row r="23" spans="1:14" ht="15" customHeight="1" x14ac:dyDescent="0.3">
      <c r="A23" s="12"/>
      <c r="B23" s="9" t="s">
        <v>427</v>
      </c>
      <c r="C23" s="175">
        <f>BldgBudgets!E23</f>
        <v>0</v>
      </c>
      <c r="D23" s="190"/>
      <c r="E23" s="64">
        <f>SUMIFS(tbl_Bldg2[Amount:],tbl_Bldg2[Category Transfer To:],B23,tbl_Bldg2[[Quarter  ]],$E$6,tbl_Bldg2[Approved],"&gt;0",tbl_Bldg2[Category],$E$8)-SUMIFS(tbl_Bldg2[Amount:],tbl_Bldg2[Category Transfer From:],B23,tbl_Bldg2[[Quarter  ]],$E$6,tbl_Bldg2[Approved],"&gt;0",tbl_Bldg2[Category],$E$8)</f>
        <v>0</v>
      </c>
      <c r="F23" s="52"/>
      <c r="G23" s="64">
        <f>SUMIFS(tbl_Bldg2[Amount:],tbl_Bldg2[Category Transfer To:],B23,tbl_Bldg2[[Quarter  ]],$G$6,tbl_Bldg2[Approved],"&gt;0",tbl_Bldg2[Category],$G$8)-SUMIFS(tbl_Bldg2[Amount:],tbl_Bldg2[Category Transfer From:],B23,tbl_Bldg2[[Quarter  ]],$G$6,tbl_Bldg2[Approved],"&gt;0",tbl_Bldg2[Category],$G$8)</f>
        <v>0</v>
      </c>
      <c r="H23" s="52"/>
      <c r="I23" s="64">
        <f>SUMIFS(tbl_Bldg2[Amount:],tbl_Bldg2[Category Transfer To:],B23,tbl_Bldg2[[Quarter  ]],$I$6,tbl_Bldg2[Approved],"&gt;0",tbl_Bldg2[Category],$I$8)-SUMIFS(tbl_Bldg2[Amount:],tbl_Bldg2[Category Transfer From:],B23,tbl_Bldg2[[Quarter  ]],$I$6,tbl_Bldg2[Approved],"&gt;0",tbl_Bldg2[Category],$I$8)</f>
        <v>0</v>
      </c>
      <c r="J23" s="52"/>
      <c r="K23" s="64">
        <f>SUMIFS(tbl_Bldg2[Amount:],tbl_Bldg2[Category Transfer To:],B23,tbl_Bldg2[[Quarter  ]],$K$6,tbl_Bldg2[Approved],"&gt;0",tbl_Bldg2[Category],$K$8)-SUMIFS(tbl_Bldg2[Amount:],tbl_Bldg2[Category Transfer From:],B23,tbl_Bldg2[[Quarter  ]],$K$6,tbl_Bldg2[Approved],"&gt;0",tbl_Bldg2[Category],$K$8)</f>
        <v>0</v>
      </c>
      <c r="L23" s="52"/>
      <c r="M23" s="113">
        <f t="shared" si="1"/>
        <v>0</v>
      </c>
      <c r="N23" s="52"/>
    </row>
    <row r="24" spans="1:14" ht="15" customHeight="1" x14ac:dyDescent="0.3">
      <c r="A24" s="12"/>
      <c r="B24" s="9" t="s">
        <v>428</v>
      </c>
      <c r="C24" s="176">
        <f>BldgBudgets!E24</f>
        <v>0</v>
      </c>
      <c r="D24" s="191"/>
      <c r="E24" s="65">
        <f>SUMIFS(tbl_Bldg2[Amount:],tbl_Bldg2[Category Transfer To:],B24,tbl_Bldg2[[Quarter  ]],$E$6,tbl_Bldg2[Approved],"&gt;0",tbl_Bldg2[Category],$E$8)-SUMIFS(tbl_Bldg2[Amount:],tbl_Bldg2[Category Transfer From:],B24,tbl_Bldg2[[Quarter  ]],$E$6,tbl_Bldg2[Approved],"&gt;0",tbl_Bldg2[Category],$E$8)</f>
        <v>0</v>
      </c>
      <c r="F24" s="53"/>
      <c r="G24" s="65">
        <f>SUMIFS(tbl_Bldg2[Amount:],tbl_Bldg2[Category Transfer To:],B24,tbl_Bldg2[[Quarter  ]],$G$6,tbl_Bldg2[Approved],"&gt;0",tbl_Bldg2[Category],$G$8)-SUMIFS(tbl_Bldg2[Amount:],tbl_Bldg2[Category Transfer From:],B24,tbl_Bldg2[[Quarter  ]],$G$6,tbl_Bldg2[Approved],"&gt;0",tbl_Bldg2[Category],$G$8)</f>
        <v>0</v>
      </c>
      <c r="H24" s="53"/>
      <c r="I24" s="65">
        <f>SUMIFS(tbl_Bldg2[Amount:],tbl_Bldg2[Category Transfer To:],B24,tbl_Bldg2[[Quarter  ]],$I$6,tbl_Bldg2[Approved],"&gt;0",tbl_Bldg2[Category],$I$8)-SUMIFS(tbl_Bldg2[Amount:],tbl_Bldg2[Category Transfer From:],B24,tbl_Bldg2[[Quarter  ]],$I$6,tbl_Bldg2[Approved],"&gt;0",tbl_Bldg2[Category],$I$8)</f>
        <v>0</v>
      </c>
      <c r="J24" s="53"/>
      <c r="K24" s="65">
        <f>SUMIFS(tbl_Bldg2[Amount:],tbl_Bldg2[Category Transfer To:],B24,tbl_Bldg2[[Quarter  ]],$K$6,tbl_Bldg2[Approved],"&gt;0",tbl_Bldg2[Category],$K$8)-SUMIFS(tbl_Bldg2[Amount:],tbl_Bldg2[Category Transfer From:],B24,tbl_Bldg2[[Quarter  ]],$K$6,tbl_Bldg2[Approved],"&gt;0",tbl_Bldg2[Category],$K$8)</f>
        <v>0</v>
      </c>
      <c r="L24" s="53"/>
      <c r="M24" s="109">
        <f t="shared" si="1"/>
        <v>0</v>
      </c>
      <c r="N24" s="106"/>
    </row>
    <row r="25" spans="1:14" ht="15" customHeight="1" x14ac:dyDescent="0.3">
      <c r="A25" s="32"/>
      <c r="B25" s="16" t="s">
        <v>429</v>
      </c>
      <c r="C25" s="177">
        <f>BldgBudgets!E25</f>
        <v>0</v>
      </c>
      <c r="D25" s="187"/>
      <c r="E25" s="108">
        <f>SUMIFS(tbl_Bldg2[Amount:],tbl_Bldg2[Category Transfer To:],B25,tbl_Bldg2[[Quarter  ]],$E$6,tbl_Bldg2[Approved],"&gt;0",tbl_Bldg2[Category],$E$8)-SUMIFS(tbl_Bldg2[Amount:],tbl_Bldg2[Category Transfer From:],B25,tbl_Bldg2[[Quarter  ]],$E$6,tbl_Bldg2[Approved],"&gt;0",tbl_Bldg2[Category],$E$8)</f>
        <v>0</v>
      </c>
      <c r="F25" s="107"/>
      <c r="G25" s="108">
        <f>SUMIFS(tbl_Bldg2[Amount:],tbl_Bldg2[Category Transfer To:],B25,tbl_Bldg2[[Quarter  ]],$G$6,tbl_Bldg2[Approved],"&gt;0",tbl_Bldg2[Category],$G$8)-SUMIFS(tbl_Bldg2[Amount:],tbl_Bldg2[Category Transfer From:],B25,tbl_Bldg2[[Quarter  ]],$G$6,tbl_Bldg2[Approved],"&gt;0",tbl_Bldg2[Category],$G$8)</f>
        <v>0</v>
      </c>
      <c r="H25" s="107"/>
      <c r="I25" s="108">
        <f>SUMIFS(tbl_Bldg2[Amount:],tbl_Bldg2[Category Transfer To:],B25,tbl_Bldg2[[Quarter  ]],$I$6,tbl_Bldg2[Approved],"&gt;0",tbl_Bldg2[Category],$I$8)-SUMIFS(tbl_Bldg2[Amount:],tbl_Bldg2[Category Transfer From:],B25,tbl_Bldg2[[Quarter  ]],$I$6,tbl_Bldg2[Approved],"&gt;0",tbl_Bldg2[Category],$I$8)</f>
        <v>0</v>
      </c>
      <c r="J25" s="107"/>
      <c r="K25" s="108">
        <f>SUMIFS(tbl_Bldg2[Amount:],tbl_Bldg2[Category Transfer To:],B25,tbl_Bldg2[[Quarter  ]],$K$6,tbl_Bldg2[Approved],"&gt;0",tbl_Bldg2[Category],$K$8)-SUMIFS(tbl_Bldg2[Amount:],tbl_Bldg2[Category Transfer From:],B25,tbl_Bldg2[[Quarter  ]],$K$6,tbl_Bldg2[Approved],"&gt;0",tbl_Bldg2[Category],$K$8)</f>
        <v>0</v>
      </c>
      <c r="L25" s="107"/>
      <c r="M25" s="114">
        <f t="shared" si="1"/>
        <v>0</v>
      </c>
      <c r="N25" s="107"/>
    </row>
    <row r="26" spans="1:14" ht="15" customHeight="1" x14ac:dyDescent="0.3">
      <c r="A26" s="12"/>
      <c r="B26" s="9" t="s">
        <v>430</v>
      </c>
      <c r="C26" s="205">
        <f>BldgBudgets!E26</f>
        <v>0</v>
      </c>
      <c r="D26" s="191"/>
      <c r="E26" s="66">
        <f>SUMIFS(tbl_Bldg2[Amount:],tbl_Bldg2[Category Transfer To:],B26,tbl_Bldg2[[Quarter  ]],$E$6,tbl_Bldg2[Approved],"&gt;0",tbl_Bldg2[Category],$E$8)-SUMIFS(tbl_Bldg2[Amount:],tbl_Bldg2[Category Transfer From:],B26,tbl_Bldg2[[Quarter  ]],$E$6,tbl_Bldg2[Approved],"&gt;0",tbl_Bldg2[Category],$E$8)</f>
        <v>0</v>
      </c>
      <c r="F26" s="53"/>
      <c r="G26" s="66">
        <f>SUMIFS(tbl_Bldg2[Amount:],tbl_Bldg2[Category Transfer To:],B26,tbl_Bldg2[[Quarter  ]],$G$6,tbl_Bldg2[Approved],"&gt;0",tbl_Bldg2[Category],$G$8)-SUMIFS(tbl_Bldg2[Amount:],tbl_Bldg2[Category Transfer From:],B26,tbl_Bldg2[[Quarter  ]],$G$6,tbl_Bldg2[Approved],"&gt;0",tbl_Bldg2[Category],$G$8)</f>
        <v>0</v>
      </c>
      <c r="H26" s="53"/>
      <c r="I26" s="66">
        <f>SUMIFS(tbl_Bldg2[Amount:],tbl_Bldg2[Category Transfer To:],B26,tbl_Bldg2[[Quarter  ]],$I$6,tbl_Bldg2[Approved],"&gt;0",tbl_Bldg2[Category],$I$8)-SUMIFS(tbl_Bldg2[Amount:],tbl_Bldg2[Category Transfer From:],B26,tbl_Bldg2[[Quarter  ]],$I$6,tbl_Bldg2[Approved],"&gt;0",tbl_Bldg2[Category],$I$8)</f>
        <v>0</v>
      </c>
      <c r="J26" s="53"/>
      <c r="K26" s="66">
        <f>SUMIFS(tbl_Bldg2[Amount:],tbl_Bldg2[Category Transfer To:],B26,tbl_Bldg2[[Quarter  ]],$K$6,tbl_Bldg2[Approved],"&gt;0",tbl_Bldg2[Category],$K$8)-SUMIFS(tbl_Bldg2[Amount:],tbl_Bldg2[Category Transfer From:],B26,tbl_Bldg2[[Quarter  ]],$K$6,tbl_Bldg2[Approved],"&gt;0",tbl_Bldg2[Category],$K$8)</f>
        <v>0</v>
      </c>
      <c r="L26" s="53"/>
      <c r="M26" s="113">
        <f t="shared" si="1"/>
        <v>0</v>
      </c>
      <c r="N26" s="53"/>
    </row>
    <row r="27" spans="1:14" ht="15" customHeight="1" x14ac:dyDescent="0.3">
      <c r="A27" s="12"/>
      <c r="B27" s="9" t="s">
        <v>431</v>
      </c>
      <c r="C27" s="226">
        <f>BldgBudgets!E27</f>
        <v>0</v>
      </c>
      <c r="D27" s="191"/>
      <c r="E27" s="67">
        <f>SUMIFS(tbl_Bldg2[Amount:],tbl_Bldg2[Category Transfer To:],B27,tbl_Bldg2[[Quarter  ]],$E$6,tbl_Bldg2[Approved],"&gt;0",tbl_Bldg2[Category],$E$8)-SUMIFS(tbl_Bldg2[Amount:],tbl_Bldg2[Category Transfer From:],B27,tbl_Bldg2[[Quarter  ]],$E$6,tbl_Bldg2[Approved],"&gt;0",tbl_Bldg2[Category],$E$8)</f>
        <v>0</v>
      </c>
      <c r="F27" s="53"/>
      <c r="G27" s="66">
        <f>SUMIFS(tbl_Bldg2[Amount:],tbl_Bldg2[Category Transfer To:],B27,tbl_Bldg2[[Quarter  ]],$G$6,tbl_Bldg2[Approved],"&gt;0",tbl_Bldg2[Category],$G$8)-SUMIFS(tbl_Bldg2[Amount:],tbl_Bldg2[Category Transfer From:],B27,tbl_Bldg2[[Quarter  ]],$G$6,tbl_Bldg2[Approved],"&gt;0",tbl_Bldg2[Category],$G$8)</f>
        <v>0</v>
      </c>
      <c r="H27" s="53"/>
      <c r="I27" s="67">
        <f>SUMIFS(tbl_Bldg2[Amount:],tbl_Bldg2[Category Transfer To:],B27,tbl_Bldg2[[Quarter  ]],$I$6,tbl_Bldg2[Approved],"&gt;0",tbl_Bldg2[Category],$I$8)-SUMIFS(tbl_Bldg2[Amount:],tbl_Bldg2[Category Transfer From:],B27,tbl_Bldg2[[Quarter  ]],$I$6,tbl_Bldg2[Approved],"&gt;0",tbl_Bldg2[Category],$I$8)</f>
        <v>0</v>
      </c>
      <c r="J27" s="53"/>
      <c r="K27" s="67">
        <f>SUMIFS(tbl_Bldg2[Amount:],tbl_Bldg2[Category Transfer To:],B27,tbl_Bldg2[[Quarter  ]],$K$6,tbl_Bldg2[Approved],"&gt;0",tbl_Bldg2[Category],$K$8)-SUMIFS(tbl_Bldg2[Amount:],tbl_Bldg2[Category Transfer From:],B27,tbl_Bldg2[[Quarter  ]],$K$6,tbl_Bldg2[Approved],"&gt;0",tbl_Bldg2[Category],$K$8)</f>
        <v>0</v>
      </c>
      <c r="L27" s="53"/>
      <c r="M27" s="109">
        <f t="shared" si="1"/>
        <v>0</v>
      </c>
      <c r="N27" s="106"/>
    </row>
    <row r="28" spans="1:14" ht="15" customHeight="1" x14ac:dyDescent="0.3">
      <c r="A28" s="32"/>
      <c r="B28" s="16" t="s">
        <v>432</v>
      </c>
      <c r="C28" s="177">
        <f>BldgBudgets!E28</f>
        <v>0</v>
      </c>
      <c r="D28" s="191"/>
      <c r="E28" s="104">
        <f>SUMIFS(tbl_Bldg2[Amount:],tbl_Bldg2[Category Transfer To:],B28,tbl_Bldg2[[Quarter  ]],$E$6,tbl_Bldg2[Approved],"&gt;0",tbl_Bldg2[Category],$E$8)-SUMIFS(tbl_Bldg2[Amount:],tbl_Bldg2[Category Transfer From:],B28,tbl_Bldg2[[Quarter  ]],$E$6,tbl_Bldg2[Approved],"&gt;0",tbl_Bldg2[Category],$E$8)</f>
        <v>0</v>
      </c>
      <c r="F28" s="78"/>
      <c r="G28" s="105">
        <f>SUMIFS(tbl_Bldg2[Amount:],tbl_Bldg2[Category Transfer To:],B28,tbl_Bldg2[[Quarter  ]],$G$6,tbl_Bldg2[Approved],"&gt;0",tbl_Bldg2[Category],$G$8)-SUMIFS(tbl_Bldg2[Amount:],tbl_Bldg2[Category Transfer From:],B28,tbl_Bldg2[[Quarter  ]],$G$6,tbl_Bldg2[Approved],"&gt;0",tbl_Bldg2[Category],$G$8)</f>
        <v>0</v>
      </c>
      <c r="H28" s="78"/>
      <c r="I28" s="105">
        <f>SUMIFS(tbl_Bldg2[Amount:],tbl_Bldg2[Category Transfer To:],B28,tbl_Bldg2[[Quarter  ]],$I$6,tbl_Bldg2[Approved],"&gt;0",tbl_Bldg2[Category],$I$8)-SUMIFS(tbl_Bldg2[Amount:],tbl_Bldg2[Category Transfer From:],B28,tbl_Bldg2[[Quarter  ]],$I$6,tbl_Bldg2[Approved],"&gt;0",tbl_Bldg2[Category],$I$8)</f>
        <v>0</v>
      </c>
      <c r="J28" s="78"/>
      <c r="K28" s="105">
        <f>SUMIFS(tbl_Bldg2[Amount:],tbl_Bldg2[Category Transfer To:],B28,tbl_Bldg2[[Quarter  ]],$K$6,tbl_Bldg2[Approved],"&gt;0",tbl_Bldg2[Category],$K$8)-SUMIFS(tbl_Bldg2[Amount:],tbl_Bldg2[Category Transfer From:],B28,tbl_Bldg2[[Quarter  ]],$K$6,tbl_Bldg2[Approved],"&gt;0",tbl_Bldg2[Category],$K$8)</f>
        <v>0</v>
      </c>
      <c r="L28" s="53"/>
      <c r="M28" s="82">
        <f t="shared" si="1"/>
        <v>0</v>
      </c>
      <c r="N28" s="53"/>
    </row>
    <row r="29" spans="1:14" ht="15" customHeight="1" thickBot="1" x14ac:dyDescent="0.35">
      <c r="A29" s="72">
        <v>6</v>
      </c>
      <c r="B29" s="30" t="s">
        <v>47</v>
      </c>
      <c r="C29" s="209">
        <f>SUM(C9:D28)</f>
        <v>0</v>
      </c>
      <c r="D29" s="193"/>
      <c r="E29" s="85">
        <f>SUM(E9:F14)+SUM(E15:F19)+SUM(E20:F22)+SUM(E23:F25)+SUM(E26:F28)</f>
        <v>0</v>
      </c>
      <c r="F29" s="71"/>
      <c r="G29" s="85">
        <f>SUM(G9:H14)+SUM(G15:H19)+SUM(G20:H22)+SUM(G23:H25)+SUM(G26:H28)</f>
        <v>0</v>
      </c>
      <c r="H29" s="71"/>
      <c r="I29" s="85">
        <f>SUM(I9:J14)+SUM(I15:J19)+SUM(I20:J22)+SUM(I23:J25)+SUM(I26:J28)</f>
        <v>0</v>
      </c>
      <c r="J29" s="71"/>
      <c r="K29" s="85">
        <f>SUM(K9:L14)+SUM(K15:L19)+SUM(K20:L22)+SUM(K23:L25)+SUM(K26:L28)</f>
        <v>0</v>
      </c>
      <c r="L29" s="71"/>
      <c r="M29" s="116">
        <f>SUM(M9:N14)+SUM(M15:N19)+SUM(M20:N22)+SUM(M23:M28)</f>
        <v>0</v>
      </c>
      <c r="N29" s="71"/>
    </row>
    <row r="30" spans="1:14" ht="15" customHeight="1" thickTop="1" x14ac:dyDescent="0.3">
      <c r="A30" s="15">
        <v>7</v>
      </c>
      <c r="B30" s="516" t="s">
        <v>46</v>
      </c>
      <c r="C30" s="518">
        <f>C3</f>
        <v>0</v>
      </c>
      <c r="D30" s="191"/>
      <c r="E30" s="512">
        <v>0</v>
      </c>
      <c r="F30" s="53"/>
      <c r="G30" s="510">
        <v>0</v>
      </c>
      <c r="H30" s="53"/>
      <c r="I30" s="512">
        <v>0</v>
      </c>
      <c r="J30" s="53"/>
      <c r="K30" s="512">
        <v>0</v>
      </c>
      <c r="L30" s="53"/>
      <c r="M30" s="508">
        <v>0</v>
      </c>
      <c r="N30" s="53"/>
    </row>
    <row r="31" spans="1:14" ht="15" customHeight="1" thickBot="1" x14ac:dyDescent="0.35">
      <c r="A31" s="14">
        <v>8</v>
      </c>
      <c r="B31" s="517"/>
      <c r="C31" s="519"/>
      <c r="D31" s="194"/>
      <c r="E31" s="513"/>
      <c r="F31" s="54"/>
      <c r="G31" s="511"/>
      <c r="H31" s="54"/>
      <c r="I31" s="513"/>
      <c r="J31" s="54"/>
      <c r="K31" s="513"/>
      <c r="L31" s="54"/>
      <c r="M31" s="509"/>
      <c r="N31" s="54"/>
    </row>
    <row r="32" spans="1:14" ht="15" customHeight="1" thickTop="1" thickBot="1" x14ac:dyDescent="0.35">
      <c r="A32" s="14">
        <v>9</v>
      </c>
      <c r="B32" s="30" t="s">
        <v>443</v>
      </c>
      <c r="C32" s="212">
        <f t="shared" ref="C32" si="2">C29-C30</f>
        <v>0</v>
      </c>
      <c r="D32" s="213"/>
      <c r="E32" s="214">
        <f>E29-E30</f>
        <v>0</v>
      </c>
      <c r="F32" s="215"/>
      <c r="G32" s="214">
        <f>G29-G30</f>
        <v>0</v>
      </c>
      <c r="H32" s="215"/>
      <c r="I32" s="214">
        <f>I29-I30</f>
        <v>0</v>
      </c>
      <c r="J32" s="215"/>
      <c r="K32" s="214">
        <f>K29-K30</f>
        <v>0</v>
      </c>
      <c r="L32" s="215"/>
      <c r="M32" s="216">
        <f>M29-M30</f>
        <v>0</v>
      </c>
      <c r="N32" s="215"/>
    </row>
    <row r="33" spans="1:14" ht="15" customHeight="1" thickTop="1" x14ac:dyDescent="0.2">
      <c r="A33" s="531" t="s">
        <v>436</v>
      </c>
      <c r="B33" s="531"/>
      <c r="C33" s="531"/>
      <c r="D33" s="532"/>
      <c r="E33" s="527"/>
      <c r="F33" s="528"/>
      <c r="G33" s="527"/>
      <c r="H33" s="528"/>
      <c r="I33" s="527"/>
      <c r="J33" s="528"/>
      <c r="K33" s="527"/>
      <c r="L33" s="528"/>
      <c r="M33" s="210"/>
      <c r="N33" s="211"/>
    </row>
    <row r="34" spans="1:14" ht="15" customHeight="1" thickBot="1" x14ac:dyDescent="0.25">
      <c r="A34" s="533"/>
      <c r="B34" s="533"/>
      <c r="C34" s="533"/>
      <c r="D34" s="534"/>
      <c r="E34" s="529"/>
      <c r="F34" s="530"/>
      <c r="G34" s="529"/>
      <c r="H34" s="530"/>
      <c r="I34" s="529"/>
      <c r="J34" s="530"/>
      <c r="K34" s="529"/>
      <c r="L34" s="530"/>
      <c r="M34" s="203"/>
      <c r="N34" s="204"/>
    </row>
    <row r="35" spans="1:14" ht="15" customHeight="1" x14ac:dyDescent="0.25">
      <c r="A35" s="4"/>
      <c r="B35" s="4"/>
      <c r="C35" s="4"/>
      <c r="D35" s="4"/>
      <c r="J35" s="5"/>
      <c r="K35" s="3"/>
    </row>
    <row r="36" spans="1:14" ht="15" customHeight="1" x14ac:dyDescent="0.25">
      <c r="A36" s="4"/>
      <c r="B36" s="4"/>
      <c r="C36" s="4"/>
      <c r="D36" s="4"/>
    </row>
    <row r="37" spans="1:14" ht="15" customHeight="1" x14ac:dyDescent="0.25">
      <c r="A37" s="4"/>
      <c r="B37" s="4"/>
      <c r="C37" s="4"/>
      <c r="D37" s="4"/>
    </row>
    <row r="38" spans="1:14" ht="15" customHeight="1" x14ac:dyDescent="0.25">
      <c r="A38" s="4"/>
      <c r="B38" s="4"/>
      <c r="C38" s="4"/>
      <c r="D38" s="4"/>
      <c r="I38" s="4"/>
    </row>
    <row r="39" spans="1:14" ht="15" customHeight="1" x14ac:dyDescent="0.2">
      <c r="I39" s="3"/>
    </row>
    <row r="40" spans="1:14" ht="15" customHeight="1" x14ac:dyDescent="0.2">
      <c r="I40" s="3"/>
    </row>
    <row r="41" spans="1:14" ht="15" customHeight="1" x14ac:dyDescent="0.2">
      <c r="I41" s="3"/>
    </row>
    <row r="44" spans="1:14" ht="15" customHeight="1" x14ac:dyDescent="0.25">
      <c r="N44" s="4"/>
    </row>
  </sheetData>
  <mergeCells count="38">
    <mergeCell ref="K30:K31"/>
    <mergeCell ref="M30:M31"/>
    <mergeCell ref="I30:I31"/>
    <mergeCell ref="A8:B8"/>
    <mergeCell ref="B30:B31"/>
    <mergeCell ref="C30:C31"/>
    <mergeCell ref="E30:E31"/>
    <mergeCell ref="G30:G31"/>
    <mergeCell ref="M6:N6"/>
    <mergeCell ref="A7:B7"/>
    <mergeCell ref="C7:D7"/>
    <mergeCell ref="E7:F7"/>
    <mergeCell ref="G7:H7"/>
    <mergeCell ref="I7:J7"/>
    <mergeCell ref="K7:L7"/>
    <mergeCell ref="M7:N7"/>
    <mergeCell ref="A6:B6"/>
    <mergeCell ref="C6:D6"/>
    <mergeCell ref="E6:F6"/>
    <mergeCell ref="G6:H6"/>
    <mergeCell ref="I6:J6"/>
    <mergeCell ref="K6:L6"/>
    <mergeCell ref="M5:N5"/>
    <mergeCell ref="M2:N2"/>
    <mergeCell ref="G1:L1"/>
    <mergeCell ref="G2:L2"/>
    <mergeCell ref="G3:L3"/>
    <mergeCell ref="K5:L5"/>
    <mergeCell ref="C1:F1"/>
    <mergeCell ref="C5:D5"/>
    <mergeCell ref="E5:F5"/>
    <mergeCell ref="G5:H5"/>
    <mergeCell ref="I5:J5"/>
    <mergeCell ref="K33:L34"/>
    <mergeCell ref="I33:J34"/>
    <mergeCell ref="G33:H34"/>
    <mergeCell ref="E33:F34"/>
    <mergeCell ref="A33:D34"/>
  </mergeCells>
  <conditionalFormatting sqref="E32">
    <cfRule type="cellIs" dxfId="286" priority="63" operator="notEqual">
      <formula>0</formula>
    </cfRule>
  </conditionalFormatting>
  <conditionalFormatting sqref="G32">
    <cfRule type="cellIs" dxfId="285" priority="62" operator="notEqual">
      <formula>0</formula>
    </cfRule>
  </conditionalFormatting>
  <conditionalFormatting sqref="I32">
    <cfRule type="cellIs" dxfId="284" priority="61" operator="notEqual">
      <formula>0</formula>
    </cfRule>
  </conditionalFormatting>
  <conditionalFormatting sqref="K32">
    <cfRule type="cellIs" dxfId="283" priority="60" operator="notEqual">
      <formula>0</formula>
    </cfRule>
  </conditionalFormatting>
  <conditionalFormatting sqref="C3">
    <cfRule type="cellIs" dxfId="282" priority="57" operator="notEqual">
      <formula>$C$30</formula>
    </cfRule>
  </conditionalFormatting>
  <conditionalFormatting sqref="C3">
    <cfRule type="cellIs" dxfId="281" priority="55" operator="notEqual">
      <formula>$C$30</formula>
    </cfRule>
  </conditionalFormatting>
  <conditionalFormatting sqref="C3">
    <cfRule type="cellIs" dxfId="280" priority="53" operator="notEqual">
      <formula>$C$30</formula>
    </cfRule>
  </conditionalFormatting>
  <conditionalFormatting sqref="D14">
    <cfRule type="cellIs" dxfId="279" priority="32" operator="greaterThan">
      <formula>0</formula>
    </cfRule>
  </conditionalFormatting>
  <conditionalFormatting sqref="D14">
    <cfRule type="cellIs" dxfId="278" priority="31" operator="greaterThan">
      <formula>0</formula>
    </cfRule>
  </conditionalFormatting>
  <conditionalFormatting sqref="C30:C31">
    <cfRule type="cellIs" dxfId="277" priority="33" operator="greaterThan">
      <formula>$C$3</formula>
    </cfRule>
  </conditionalFormatting>
  <conditionalFormatting sqref="C29">
    <cfRule type="cellIs" dxfId="276" priority="34" operator="notEqual">
      <formula>$C$2</formula>
    </cfRule>
    <cfRule type="cellIs" dxfId="275" priority="35" operator="greaterThan">
      <formula>$C$2+$C$3</formula>
    </cfRule>
  </conditionalFormatting>
  <conditionalFormatting sqref="C27">
    <cfRule type="cellIs" dxfId="274" priority="30" operator="greaterThan">
      <formula>0</formula>
    </cfRule>
  </conditionalFormatting>
  <conditionalFormatting sqref="C27">
    <cfRule type="cellIs" dxfId="273" priority="29" operator="greaterThan">
      <formula>0</formula>
    </cfRule>
  </conditionalFormatting>
  <conditionalFormatting sqref="C26">
    <cfRule type="cellIs" dxfId="272" priority="28" operator="greaterThan">
      <formula>$C$2*0.08-$C$27-$C$28</formula>
    </cfRule>
  </conditionalFormatting>
  <conditionalFormatting sqref="C28">
    <cfRule type="cellIs" dxfId="271" priority="27" operator="greaterThan">
      <formula>$C$2*$N$3</formula>
    </cfRule>
  </conditionalFormatting>
  <conditionalFormatting sqref="C2">
    <cfRule type="cellIs" dxfId="270" priority="26" operator="notEqual">
      <formula>$C$29</formula>
    </cfRule>
  </conditionalFormatting>
  <conditionalFormatting sqref="M32">
    <cfRule type="cellIs" dxfId="269" priority="13" operator="notEqual">
      <formula>$C$32</formula>
    </cfRule>
  </conditionalFormatting>
  <conditionalFormatting sqref="E26:E27">
    <cfRule type="expression" dxfId="268" priority="9">
      <formula>($E$26+$E$27+$E$28)&gt;$E$29*0.08</formula>
    </cfRule>
  </conditionalFormatting>
  <conditionalFormatting sqref="G26:G27">
    <cfRule type="expression" dxfId="267" priority="8">
      <formula>($E$26+$E$27+$E$28+$G$26+$G$27+$G$28)&gt;($E$29+$G$29)*0.08</formula>
    </cfRule>
  </conditionalFormatting>
  <conditionalFormatting sqref="I26:I27">
    <cfRule type="expression" dxfId="266" priority="7">
      <formula>($E$26+$E$27+$E$28+$G$26+$G$27+$G$28+$I$26+$I$27+$I$28)&gt;($E$29+$G$29+$I$29)*0.08</formula>
    </cfRule>
  </conditionalFormatting>
  <conditionalFormatting sqref="E14:L14">
    <cfRule type="cellIs" dxfId="265" priority="6" operator="greaterThan">
      <formula>0</formula>
    </cfRule>
  </conditionalFormatting>
  <conditionalFormatting sqref="E27 G27 I27">
    <cfRule type="cellIs" dxfId="264" priority="5" operator="greaterThan">
      <formula>0</formula>
    </cfRule>
  </conditionalFormatting>
  <conditionalFormatting sqref="K26:K27">
    <cfRule type="expression" dxfId="263" priority="4">
      <formula>SUM($M$26:$M$28)&gt;$C$29*0.08</formula>
    </cfRule>
  </conditionalFormatting>
  <conditionalFormatting sqref="K27">
    <cfRule type="expression" dxfId="262" priority="2">
      <formula>($E$26+$E$27+$E$28+$G$26+$G$27+$G$28+$I$26+$I$27+$I$28+$K$26+$K$27+$K$28)&gt;($E$29+$G$29+$I$29+$K$29)*0.08</formula>
    </cfRule>
    <cfRule type="cellIs" dxfId="261" priority="3" operator="greaterThan">
      <formula>0</formula>
    </cfRule>
  </conditionalFormatting>
  <conditionalFormatting sqref="K26">
    <cfRule type="expression" dxfId="260" priority="1">
      <formula>($E$26+$E$27+$E$28+$G$26+$G$27+$G$28+$I$26+$I$27+$I$28+$K$26+$K$27+$K$28)&gt;($E$29+$G$29+$I$29+$K$29)*0.08</formula>
    </cfRule>
  </conditionalFormatting>
  <conditionalFormatting sqref="E28">
    <cfRule type="cellIs" dxfId="259" priority="10" operator="greaterThan">
      <formula>ROUND($N$3*(SUM(E$9:F$27)),2)</formula>
    </cfRule>
  </conditionalFormatting>
  <conditionalFormatting sqref="G28">
    <cfRule type="cellIs" dxfId="258" priority="11" operator="greaterThan">
      <formula>ROUND($N$3*(SUM(E$9:H$27)),2)</formula>
    </cfRule>
  </conditionalFormatting>
  <conditionalFormatting sqref="K28 I28">
    <cfRule type="cellIs" dxfId="257" priority="12" operator="greaterThan">
      <formula>ROUND($N$3*(SUM(E$9:J$27)),2)</formula>
    </cfRule>
  </conditionalFormatting>
  <dataValidations disablePrompts="1" count="1">
    <dataValidation type="decimal" operator="lessThanOrEqual" allowBlank="1" showInputMessage="1" showErrorMessage="1" error="Cannot exceed the Admin Cost rate limitation of 8 percent." sqref="N3" xr:uid="{00000000-0002-0000-0500-000000000000}">
      <formula1>0.08</formula1>
    </dataValidation>
  </dataValidations>
  <pageMargins left="0.25" right="0.25" top="0.75" bottom="0.75" header="0.3" footer="0.3"/>
  <pageSetup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pageSetUpPr fitToPage="1"/>
  </sheetPr>
  <dimension ref="A1:O63"/>
  <sheetViews>
    <sheetView zoomScale="95" zoomScaleNormal="95" workbookViewId="0">
      <pane xSplit="3" topLeftCell="D1" activePane="topRight" state="frozen"/>
      <selection activeCell="D1" sqref="D1:G1"/>
      <selection pane="topRight" activeCell="D1" sqref="D1:G1"/>
    </sheetView>
  </sheetViews>
  <sheetFormatPr defaultColWidth="9.109375" defaultRowHeight="11.4" x14ac:dyDescent="0.2"/>
  <cols>
    <col min="1" max="1" width="2.5546875" style="1" customWidth="1"/>
    <col min="2" max="2" width="1.44140625" style="1" customWidth="1"/>
    <col min="3" max="3" width="25.5546875" style="1" customWidth="1"/>
    <col min="4" max="15" width="13.33203125" style="1" customWidth="1"/>
    <col min="16" max="16384" width="9.109375" style="1"/>
  </cols>
  <sheetData>
    <row r="1" spans="1:15" ht="14.1" customHeight="1" x14ac:dyDescent="0.3">
      <c r="A1" s="270" t="s">
        <v>65</v>
      </c>
      <c r="B1" s="271"/>
      <c r="C1" s="272"/>
      <c r="D1" s="496" t="str">
        <f>IF(ISBLANK(Summary!A16)=TRUE,"",Summary!A16)</f>
        <v>[Building 3]</v>
      </c>
      <c r="E1" s="496"/>
      <c r="F1" s="496"/>
      <c r="G1" s="497"/>
      <c r="H1" s="483" t="s">
        <v>0</v>
      </c>
      <c r="I1" s="483"/>
      <c r="J1" s="483"/>
      <c r="K1" s="483"/>
      <c r="L1" s="483"/>
      <c r="M1" s="484"/>
      <c r="N1" s="273" t="s">
        <v>37</v>
      </c>
      <c r="O1" s="274" t="str">
        <f>IF(ISBLANK(Summary!B6)=TRUE,"",Summary!B6)</f>
        <v/>
      </c>
    </row>
    <row r="2" spans="1:15" ht="14.1" customHeight="1" x14ac:dyDescent="0.3">
      <c r="A2" s="275" t="s">
        <v>1</v>
      </c>
      <c r="B2" s="276"/>
      <c r="C2" s="277"/>
      <c r="D2" s="498" t="str">
        <f>IF(ISBLANK(Summary!B4)=TRUE,"",Summary!B4)</f>
        <v/>
      </c>
      <c r="E2" s="499"/>
      <c r="F2" s="499"/>
      <c r="G2" s="500"/>
      <c r="H2" s="485" t="s">
        <v>2</v>
      </c>
      <c r="I2" s="485"/>
      <c r="J2" s="485"/>
      <c r="K2" s="485"/>
      <c r="L2" s="485"/>
      <c r="M2" s="486"/>
      <c r="N2" s="481" t="str">
        <f>IF(ISBLANK(Summary!B7)=TRUE,"",CONCATENATE("Year ",Summary!B7))</f>
        <v/>
      </c>
      <c r="O2" s="482"/>
    </row>
    <row r="3" spans="1:15" ht="14.1" customHeight="1" thickBot="1" x14ac:dyDescent="0.35">
      <c r="A3" s="321"/>
      <c r="B3" s="278"/>
      <c r="C3" s="279"/>
      <c r="D3" s="501" t="str">
        <f>IF(ISBLANK(Summary!B5)=TRUE,"",Summary!B5)</f>
        <v/>
      </c>
      <c r="E3" s="502"/>
      <c r="F3" s="502"/>
      <c r="G3" s="503"/>
      <c r="H3" s="485" t="s">
        <v>440</v>
      </c>
      <c r="I3" s="485"/>
      <c r="J3" s="485"/>
      <c r="K3" s="485"/>
      <c r="L3" s="485"/>
      <c r="M3" s="486"/>
      <c r="N3" s="280" t="s">
        <v>68</v>
      </c>
      <c r="O3" s="281">
        <f>IF(Summary!B9="yes",Summary!B8,0)</f>
        <v>0</v>
      </c>
    </row>
    <row r="4" spans="1:15" ht="14.1" customHeight="1" x14ac:dyDescent="0.3">
      <c r="A4" s="282" t="s">
        <v>66</v>
      </c>
      <c r="B4" s="276"/>
      <c r="C4" s="277"/>
      <c r="D4" s="351">
        <f>Bldg3Budget!C2</f>
        <v>0</v>
      </c>
      <c r="E4" s="352"/>
      <c r="F4" s="268"/>
      <c r="G4" s="268"/>
      <c r="H4" s="485" t="s">
        <v>441</v>
      </c>
      <c r="I4" s="485"/>
      <c r="J4" s="485"/>
      <c r="K4" s="485"/>
      <c r="L4" s="485"/>
      <c r="M4" s="485"/>
      <c r="N4" s="283"/>
      <c r="O4" s="284"/>
    </row>
    <row r="5" spans="1:15" ht="14.1" customHeight="1" thickBot="1" x14ac:dyDescent="0.35">
      <c r="A5" s="285" t="s">
        <v>67</v>
      </c>
      <c r="B5" s="286"/>
      <c r="C5" s="287"/>
      <c r="D5" s="266">
        <f>Bldg3Budget!C3</f>
        <v>0</v>
      </c>
      <c r="E5" s="267"/>
      <c r="F5" s="268"/>
      <c r="G5" s="269"/>
      <c r="H5" s="269"/>
      <c r="I5" s="269"/>
      <c r="J5" s="268"/>
      <c r="K5" s="288"/>
      <c r="L5" s="289"/>
      <c r="M5" s="268"/>
      <c r="N5" s="74"/>
      <c r="O5" s="98"/>
    </row>
    <row r="6" spans="1:15" ht="9" customHeight="1" x14ac:dyDescent="0.25">
      <c r="A6" s="99"/>
      <c r="B6" s="5"/>
      <c r="C6" s="5"/>
      <c r="D6" s="5"/>
      <c r="E6" s="5"/>
      <c r="F6" s="5"/>
      <c r="G6" s="7"/>
      <c r="H6" s="5"/>
      <c r="I6" s="5"/>
      <c r="J6" s="5"/>
      <c r="K6" s="5"/>
      <c r="L6" s="5"/>
      <c r="M6" s="5"/>
      <c r="N6" s="3"/>
      <c r="O6" s="97"/>
    </row>
    <row r="7" spans="1:15" ht="15" customHeight="1" thickBot="1" x14ac:dyDescent="0.3">
      <c r="A7" s="100" t="s">
        <v>38</v>
      </c>
      <c r="B7" s="5"/>
      <c r="C7" s="5"/>
      <c r="D7" s="5"/>
      <c r="E7" s="5"/>
      <c r="F7" s="5"/>
      <c r="G7" s="7"/>
      <c r="H7" s="5"/>
      <c r="I7" s="5"/>
      <c r="J7" s="5"/>
      <c r="K7" s="5"/>
      <c r="L7" s="5"/>
      <c r="M7" s="5"/>
      <c r="N7" s="3"/>
      <c r="O7" s="97"/>
    </row>
    <row r="8" spans="1:15" ht="15" customHeight="1" x14ac:dyDescent="0.3">
      <c r="A8" s="505" t="s">
        <v>39</v>
      </c>
      <c r="B8" s="506"/>
      <c r="C8" s="506"/>
      <c r="D8" s="506"/>
      <c r="E8" s="507"/>
      <c r="F8" s="80">
        <v>0</v>
      </c>
      <c r="G8" s="7"/>
      <c r="H8" s="5"/>
      <c r="I8" s="5"/>
      <c r="J8" s="5"/>
      <c r="K8" s="5"/>
      <c r="L8" s="489" t="s">
        <v>73</v>
      </c>
      <c r="M8" s="504"/>
      <c r="N8" s="489" t="s">
        <v>72</v>
      </c>
      <c r="O8" s="490"/>
    </row>
    <row r="9" spans="1:15" ht="15" customHeight="1" thickBot="1" x14ac:dyDescent="0.35">
      <c r="A9" s="471" t="s">
        <v>35</v>
      </c>
      <c r="B9" s="472"/>
      <c r="C9" s="472"/>
      <c r="D9" s="472"/>
      <c r="E9" s="473"/>
      <c r="F9" s="81">
        <v>0</v>
      </c>
      <c r="G9" s="7"/>
      <c r="H9" s="5"/>
      <c r="I9" s="5"/>
      <c r="J9" s="5"/>
      <c r="K9" s="5"/>
      <c r="L9" s="487" t="s">
        <v>74</v>
      </c>
      <c r="M9" s="488"/>
      <c r="N9" s="487" t="s">
        <v>71</v>
      </c>
      <c r="O9" s="491"/>
    </row>
    <row r="10" spans="1:15" ht="9" customHeight="1" thickBot="1" x14ac:dyDescent="0.3">
      <c r="A10" s="99"/>
      <c r="B10" s="5"/>
      <c r="C10" s="5"/>
      <c r="D10" s="5"/>
      <c r="E10" s="5"/>
      <c r="F10" s="5"/>
      <c r="G10" s="5"/>
      <c r="H10" s="5"/>
      <c r="I10" s="5"/>
      <c r="J10" s="5"/>
      <c r="K10" s="5"/>
      <c r="L10" s="5"/>
      <c r="M10" s="5"/>
      <c r="N10" s="5"/>
      <c r="O10" s="97"/>
    </row>
    <row r="11" spans="1:15" ht="12" x14ac:dyDescent="0.25">
      <c r="A11" s="341" t="s">
        <v>3</v>
      </c>
      <c r="B11" s="474" t="s">
        <v>4</v>
      </c>
      <c r="C11" s="475"/>
      <c r="D11" s="476" t="s">
        <v>5</v>
      </c>
      <c r="E11" s="477"/>
      <c r="F11" s="418" t="s">
        <v>6</v>
      </c>
      <c r="G11" s="419"/>
      <c r="H11" s="418" t="s">
        <v>7</v>
      </c>
      <c r="I11" s="419"/>
      <c r="J11" s="418" t="s">
        <v>8</v>
      </c>
      <c r="K11" s="419"/>
      <c r="L11" s="418" t="s">
        <v>9</v>
      </c>
      <c r="M11" s="419"/>
      <c r="N11" s="492" t="s">
        <v>10</v>
      </c>
      <c r="O11" s="493"/>
    </row>
    <row r="12" spans="1:15" s="2" customFormat="1" ht="12" x14ac:dyDescent="0.25">
      <c r="A12" s="420"/>
      <c r="B12" s="421"/>
      <c r="C12" s="422"/>
      <c r="D12" s="478"/>
      <c r="E12" s="479"/>
      <c r="F12" s="423" t="s">
        <v>11</v>
      </c>
      <c r="G12" s="424"/>
      <c r="H12" s="423" t="s">
        <v>12</v>
      </c>
      <c r="I12" s="424"/>
      <c r="J12" s="423" t="s">
        <v>13</v>
      </c>
      <c r="K12" s="424"/>
      <c r="L12" s="423" t="s">
        <v>14</v>
      </c>
      <c r="M12" s="424"/>
      <c r="N12" s="494" t="s">
        <v>15</v>
      </c>
      <c r="O12" s="495"/>
    </row>
    <row r="13" spans="1:15" s="2" customFormat="1" ht="14.25" customHeight="1" x14ac:dyDescent="0.25">
      <c r="A13" s="414"/>
      <c r="B13" s="415"/>
      <c r="C13" s="480"/>
      <c r="D13" s="456" t="s">
        <v>816</v>
      </c>
      <c r="E13" s="457"/>
      <c r="F13" s="469" t="s">
        <v>26</v>
      </c>
      <c r="G13" s="470"/>
      <c r="H13" s="469" t="s">
        <v>16</v>
      </c>
      <c r="I13" s="470"/>
      <c r="J13" s="469" t="s">
        <v>17</v>
      </c>
      <c r="K13" s="470"/>
      <c r="L13" s="469" t="s">
        <v>18</v>
      </c>
      <c r="M13" s="470"/>
      <c r="N13" s="467" t="s">
        <v>19</v>
      </c>
      <c r="O13" s="468"/>
    </row>
    <row r="14" spans="1:15" s="2" customFormat="1" ht="24.75" customHeight="1" x14ac:dyDescent="0.25">
      <c r="A14" s="412" t="s">
        <v>20</v>
      </c>
      <c r="B14" s="413"/>
      <c r="C14" s="455"/>
      <c r="D14" s="10" t="s">
        <v>59</v>
      </c>
      <c r="E14" s="8" t="s">
        <v>58</v>
      </c>
      <c r="F14" s="10" t="s">
        <v>59</v>
      </c>
      <c r="G14" s="8" t="s">
        <v>58</v>
      </c>
      <c r="H14" s="10" t="s">
        <v>59</v>
      </c>
      <c r="I14" s="8" t="s">
        <v>58</v>
      </c>
      <c r="J14" s="10" t="s">
        <v>59</v>
      </c>
      <c r="K14" s="8" t="s">
        <v>58</v>
      </c>
      <c r="L14" s="10" t="s">
        <v>59</v>
      </c>
      <c r="M14" s="8" t="s">
        <v>58</v>
      </c>
      <c r="N14" s="10" t="s">
        <v>59</v>
      </c>
      <c r="O14" s="8" t="s">
        <v>58</v>
      </c>
    </row>
    <row r="15" spans="1:15" ht="14.1" customHeight="1" x14ac:dyDescent="0.25">
      <c r="A15" s="11">
        <v>1</v>
      </c>
      <c r="B15" s="340" t="s">
        <v>40</v>
      </c>
      <c r="C15" s="28"/>
      <c r="D15" s="17"/>
      <c r="E15" s="18" t="s">
        <v>31</v>
      </c>
      <c r="F15" s="17"/>
      <c r="G15" s="18"/>
      <c r="H15" s="17"/>
      <c r="I15" s="19"/>
      <c r="J15" s="20"/>
      <c r="K15" s="21"/>
      <c r="L15" s="20"/>
      <c r="M15" s="21"/>
      <c r="N15" s="22"/>
      <c r="O15" s="23"/>
    </row>
    <row r="16" spans="1:15" ht="14.1" customHeight="1" x14ac:dyDescent="0.3">
      <c r="A16" s="12"/>
      <c r="B16" s="9"/>
      <c r="C16" s="27" t="s">
        <v>23</v>
      </c>
      <c r="D16" s="178">
        <f>Bldg3Budget!M9</f>
        <v>0</v>
      </c>
      <c r="E16" s="179">
        <f>Bldg3Budget!N9</f>
        <v>0</v>
      </c>
      <c r="F16" s="58">
        <v>0</v>
      </c>
      <c r="G16" s="59">
        <v>0</v>
      </c>
      <c r="H16" s="58">
        <v>0</v>
      </c>
      <c r="I16" s="59">
        <v>0</v>
      </c>
      <c r="J16" s="58">
        <v>0</v>
      </c>
      <c r="K16" s="59">
        <v>0</v>
      </c>
      <c r="L16" s="58">
        <v>0</v>
      </c>
      <c r="M16" s="59">
        <v>0</v>
      </c>
      <c r="N16" s="113">
        <f>F16+H16+J16+L16</f>
        <v>0</v>
      </c>
      <c r="O16" s="111">
        <f>G16+I16+K16+M16</f>
        <v>0</v>
      </c>
    </row>
    <row r="17" spans="1:15" ht="14.1" customHeight="1" x14ac:dyDescent="0.3">
      <c r="A17" s="12"/>
      <c r="B17" s="9"/>
      <c r="C17" s="27" t="s">
        <v>32</v>
      </c>
      <c r="D17" s="180">
        <f>Bldg3Budget!M10</f>
        <v>0</v>
      </c>
      <c r="E17" s="181">
        <f>Bldg3Budget!N10</f>
        <v>0</v>
      </c>
      <c r="F17" s="60">
        <v>0</v>
      </c>
      <c r="G17" s="61">
        <v>0</v>
      </c>
      <c r="H17" s="60">
        <v>0</v>
      </c>
      <c r="I17" s="61">
        <v>0</v>
      </c>
      <c r="J17" s="60">
        <v>0</v>
      </c>
      <c r="K17" s="61">
        <v>0</v>
      </c>
      <c r="L17" s="60">
        <v>0</v>
      </c>
      <c r="M17" s="61">
        <v>0</v>
      </c>
      <c r="N17" s="109">
        <f t="shared" ref="N17:O21" si="0">F17+H17+J17+L17</f>
        <v>0</v>
      </c>
      <c r="O17" s="110">
        <f t="shared" si="0"/>
        <v>0</v>
      </c>
    </row>
    <row r="18" spans="1:15" ht="14.1" customHeight="1" x14ac:dyDescent="0.3">
      <c r="A18" s="12"/>
      <c r="B18" s="9"/>
      <c r="C18" s="27" t="s">
        <v>34</v>
      </c>
      <c r="D18" s="180">
        <f>Bldg3Budget!M11</f>
        <v>0</v>
      </c>
      <c r="E18" s="181">
        <f>Bldg3Budget!N11</f>
        <v>0</v>
      </c>
      <c r="F18" s="60">
        <v>0</v>
      </c>
      <c r="G18" s="61">
        <v>0</v>
      </c>
      <c r="H18" s="60">
        <v>0</v>
      </c>
      <c r="I18" s="61">
        <v>0</v>
      </c>
      <c r="J18" s="60">
        <v>0</v>
      </c>
      <c r="K18" s="61">
        <v>0</v>
      </c>
      <c r="L18" s="60">
        <v>0</v>
      </c>
      <c r="M18" s="61">
        <v>0</v>
      </c>
      <c r="N18" s="109">
        <f t="shared" si="0"/>
        <v>0</v>
      </c>
      <c r="O18" s="110">
        <f t="shared" si="0"/>
        <v>0</v>
      </c>
    </row>
    <row r="19" spans="1:15" ht="14.1" customHeight="1" x14ac:dyDescent="0.3">
      <c r="A19" s="12"/>
      <c r="B19" s="9"/>
      <c r="C19" s="27" t="s">
        <v>63</v>
      </c>
      <c r="D19" s="180">
        <f>Bldg3Budget!M12</f>
        <v>0</v>
      </c>
      <c r="E19" s="181">
        <f>Bldg3Budget!N12</f>
        <v>0</v>
      </c>
      <c r="F19" s="60">
        <v>0</v>
      </c>
      <c r="G19" s="61">
        <v>0</v>
      </c>
      <c r="H19" s="60">
        <v>0</v>
      </c>
      <c r="I19" s="61">
        <v>0</v>
      </c>
      <c r="J19" s="60">
        <v>0</v>
      </c>
      <c r="K19" s="61">
        <v>0</v>
      </c>
      <c r="L19" s="60">
        <v>0</v>
      </c>
      <c r="M19" s="61">
        <v>0</v>
      </c>
      <c r="N19" s="109">
        <f t="shared" ref="N19" si="1">F19+H19+J19+L19</f>
        <v>0</v>
      </c>
      <c r="O19" s="110">
        <f t="shared" ref="O19" si="2">G19+I19+K19+M19</f>
        <v>0</v>
      </c>
    </row>
    <row r="20" spans="1:15" ht="14.1" customHeight="1" x14ac:dyDescent="0.3">
      <c r="A20" s="12"/>
      <c r="B20" s="9"/>
      <c r="C20" s="27" t="s">
        <v>33</v>
      </c>
      <c r="D20" s="180">
        <f>Bldg3Budget!M13</f>
        <v>0</v>
      </c>
      <c r="E20" s="181">
        <f>Bldg3Budget!N13</f>
        <v>0</v>
      </c>
      <c r="F20" s="60">
        <v>0</v>
      </c>
      <c r="G20" s="61">
        <v>0</v>
      </c>
      <c r="H20" s="60">
        <v>0</v>
      </c>
      <c r="I20" s="61">
        <v>0</v>
      </c>
      <c r="J20" s="60">
        <v>0</v>
      </c>
      <c r="K20" s="61">
        <v>0</v>
      </c>
      <c r="L20" s="60">
        <v>0</v>
      </c>
      <c r="M20" s="61">
        <v>0</v>
      </c>
      <c r="N20" s="109">
        <f t="shared" ref="N20:O20" si="3">F20+H20+J20+L20</f>
        <v>0</v>
      </c>
      <c r="O20" s="110">
        <f t="shared" si="3"/>
        <v>0</v>
      </c>
    </row>
    <row r="21" spans="1:15" ht="14.1" customHeight="1" x14ac:dyDescent="0.3">
      <c r="A21" s="13"/>
      <c r="B21" s="16"/>
      <c r="C21" s="29" t="s">
        <v>62</v>
      </c>
      <c r="D21" s="202">
        <f>Bldg3Budget!M14</f>
        <v>0</v>
      </c>
      <c r="E21" s="181">
        <f>Bldg3Budget!N14</f>
        <v>0</v>
      </c>
      <c r="F21" s="96">
        <v>0</v>
      </c>
      <c r="G21" s="61">
        <v>0</v>
      </c>
      <c r="H21" s="96">
        <v>0</v>
      </c>
      <c r="I21" s="61">
        <v>0</v>
      </c>
      <c r="J21" s="96">
        <v>0</v>
      </c>
      <c r="K21" s="61">
        <v>0</v>
      </c>
      <c r="L21" s="60">
        <v>0</v>
      </c>
      <c r="M21" s="96">
        <v>0</v>
      </c>
      <c r="N21" s="114">
        <f t="shared" si="0"/>
        <v>0</v>
      </c>
      <c r="O21" s="112">
        <f t="shared" si="0"/>
        <v>0</v>
      </c>
    </row>
    <row r="22" spans="1:15" ht="14.1" customHeight="1" x14ac:dyDescent="0.3">
      <c r="A22" s="11">
        <v>2</v>
      </c>
      <c r="B22" s="453" t="s">
        <v>41</v>
      </c>
      <c r="C22" s="454"/>
      <c r="D22" s="182" t="str">
        <f>IF(SUM(D23:E27)&lt;D4*0.05,"Warning, Total Professional Development Costs Are Less Than Required Minimum","")</f>
        <v/>
      </c>
      <c r="E22" s="183"/>
      <c r="F22" s="34"/>
      <c r="G22" s="35"/>
      <c r="H22" s="34"/>
      <c r="I22" s="36"/>
      <c r="J22" s="37"/>
      <c r="K22" s="38"/>
      <c r="L22" s="37"/>
      <c r="M22" s="38"/>
      <c r="N22" s="39"/>
      <c r="O22" s="69" t="str">
        <f>IF(L42&gt;0,IF(SUM(N23:O27)&lt;D4*0.05,"Warning, Total Professional Development Costs Are Less Than Required Minimum",""),"")</f>
        <v/>
      </c>
    </row>
    <row r="23" spans="1:15" ht="14.1" customHeight="1" x14ac:dyDescent="0.3">
      <c r="A23" s="12"/>
      <c r="B23" s="9"/>
      <c r="C23" s="27" t="s">
        <v>23</v>
      </c>
      <c r="D23" s="184">
        <f>Bldg3Budget!M15</f>
        <v>0</v>
      </c>
      <c r="E23" s="185">
        <f>Bldg3Budget!N15</f>
        <v>0</v>
      </c>
      <c r="F23" s="62">
        <v>0</v>
      </c>
      <c r="G23" s="63">
        <v>0</v>
      </c>
      <c r="H23" s="62">
        <v>0</v>
      </c>
      <c r="I23" s="63">
        <v>0</v>
      </c>
      <c r="J23" s="62">
        <v>0</v>
      </c>
      <c r="K23" s="63">
        <v>0</v>
      </c>
      <c r="L23" s="62">
        <v>0</v>
      </c>
      <c r="M23" s="63">
        <v>0</v>
      </c>
      <c r="N23" s="113">
        <f t="shared" ref="N23:O27" si="4">F23+H23+J23+L23</f>
        <v>0</v>
      </c>
      <c r="O23" s="111">
        <f t="shared" si="4"/>
        <v>0</v>
      </c>
    </row>
    <row r="24" spans="1:15" ht="14.1" customHeight="1" x14ac:dyDescent="0.3">
      <c r="A24" s="12"/>
      <c r="B24" s="9"/>
      <c r="C24" s="27" t="s">
        <v>32</v>
      </c>
      <c r="D24" s="180">
        <f>Bldg3Budget!M16</f>
        <v>0</v>
      </c>
      <c r="E24" s="181">
        <f>Bldg3Budget!N16</f>
        <v>0</v>
      </c>
      <c r="F24" s="60">
        <v>0</v>
      </c>
      <c r="G24" s="61">
        <v>0</v>
      </c>
      <c r="H24" s="60">
        <v>0</v>
      </c>
      <c r="I24" s="61">
        <v>0</v>
      </c>
      <c r="J24" s="60">
        <v>0</v>
      </c>
      <c r="K24" s="61">
        <v>0</v>
      </c>
      <c r="L24" s="60">
        <v>0</v>
      </c>
      <c r="M24" s="61">
        <v>0</v>
      </c>
      <c r="N24" s="109">
        <f t="shared" si="4"/>
        <v>0</v>
      </c>
      <c r="O24" s="110">
        <f t="shared" si="4"/>
        <v>0</v>
      </c>
    </row>
    <row r="25" spans="1:15" ht="14.1" customHeight="1" x14ac:dyDescent="0.3">
      <c r="A25" s="12"/>
      <c r="B25" s="9"/>
      <c r="C25" s="27" t="s">
        <v>34</v>
      </c>
      <c r="D25" s="180">
        <f>Bldg3Budget!M17</f>
        <v>0</v>
      </c>
      <c r="E25" s="181">
        <f>Bldg3Budget!N17</f>
        <v>0</v>
      </c>
      <c r="F25" s="60">
        <v>0</v>
      </c>
      <c r="G25" s="61">
        <v>0</v>
      </c>
      <c r="H25" s="60">
        <v>0</v>
      </c>
      <c r="I25" s="61">
        <v>0</v>
      </c>
      <c r="J25" s="60">
        <v>0</v>
      </c>
      <c r="K25" s="61">
        <v>0</v>
      </c>
      <c r="L25" s="60">
        <v>0</v>
      </c>
      <c r="M25" s="61">
        <v>0</v>
      </c>
      <c r="N25" s="109">
        <f t="shared" si="4"/>
        <v>0</v>
      </c>
      <c r="O25" s="110">
        <f t="shared" si="4"/>
        <v>0</v>
      </c>
    </row>
    <row r="26" spans="1:15" ht="14.1" customHeight="1" x14ac:dyDescent="0.3">
      <c r="A26" s="12"/>
      <c r="B26" s="9"/>
      <c r="C26" s="27" t="s">
        <v>33</v>
      </c>
      <c r="D26" s="180">
        <f>Bldg3Budget!M18</f>
        <v>0</v>
      </c>
      <c r="E26" s="181">
        <f>Bldg3Budget!N18</f>
        <v>0</v>
      </c>
      <c r="F26" s="60">
        <v>0</v>
      </c>
      <c r="G26" s="61">
        <v>0</v>
      </c>
      <c r="H26" s="60">
        <v>0</v>
      </c>
      <c r="I26" s="61">
        <v>0</v>
      </c>
      <c r="J26" s="60">
        <v>0</v>
      </c>
      <c r="K26" s="61">
        <v>0</v>
      </c>
      <c r="L26" s="60">
        <v>0</v>
      </c>
      <c r="M26" s="61">
        <v>0</v>
      </c>
      <c r="N26" s="109">
        <f t="shared" si="4"/>
        <v>0</v>
      </c>
      <c r="O26" s="110">
        <f t="shared" si="4"/>
        <v>0</v>
      </c>
    </row>
    <row r="27" spans="1:15" ht="14.1" customHeight="1" x14ac:dyDescent="0.3">
      <c r="A27" s="13"/>
      <c r="B27" s="16"/>
      <c r="C27" s="29" t="s">
        <v>64</v>
      </c>
      <c r="D27" s="180">
        <f>Bldg3Budget!M19</f>
        <v>0</v>
      </c>
      <c r="E27" s="181">
        <f>Bldg3Budget!N19</f>
        <v>0</v>
      </c>
      <c r="F27" s="83">
        <f t="shared" ref="F27:M27" si="5">-F21-F40</f>
        <v>0</v>
      </c>
      <c r="G27" s="84">
        <f t="shared" si="5"/>
        <v>0</v>
      </c>
      <c r="H27" s="83">
        <f t="shared" si="5"/>
        <v>0</v>
      </c>
      <c r="I27" s="84">
        <f t="shared" si="5"/>
        <v>0</v>
      </c>
      <c r="J27" s="83">
        <f t="shared" si="5"/>
        <v>0</v>
      </c>
      <c r="K27" s="84">
        <f t="shared" si="5"/>
        <v>0</v>
      </c>
      <c r="L27" s="83">
        <f t="shared" si="5"/>
        <v>0</v>
      </c>
      <c r="M27" s="84">
        <f t="shared" si="5"/>
        <v>0</v>
      </c>
      <c r="N27" s="114">
        <f t="shared" si="4"/>
        <v>0</v>
      </c>
      <c r="O27" s="115">
        <f t="shared" si="4"/>
        <v>0</v>
      </c>
    </row>
    <row r="28" spans="1:15" ht="14.1" customHeight="1" x14ac:dyDescent="0.3">
      <c r="A28" s="11">
        <v>3</v>
      </c>
      <c r="B28" s="451" t="s">
        <v>55</v>
      </c>
      <c r="C28" s="452"/>
      <c r="D28" s="182" t="str">
        <f>IF(SUM(D29:E31)&gt;D4*0.08,"Warning, Total Student Access Costs Exceed Allowable Limit","")</f>
        <v/>
      </c>
      <c r="E28" s="186"/>
      <c r="F28" s="75"/>
      <c r="G28" s="75"/>
      <c r="H28" s="75"/>
      <c r="I28" s="76"/>
      <c r="J28" s="37"/>
      <c r="K28" s="38"/>
      <c r="L28" s="37"/>
      <c r="M28" s="38"/>
      <c r="N28" s="39"/>
      <c r="O28" s="69" t="str">
        <f>IF(SUM(N29:O31)&gt;D4*0.08,"Warning, Total Student Access Costs Exceed Allowable Limit","")</f>
        <v/>
      </c>
    </row>
    <row r="29" spans="1:15" ht="14.1" customHeight="1" x14ac:dyDescent="0.3">
      <c r="A29" s="12"/>
      <c r="B29" s="9"/>
      <c r="C29" s="27" t="s">
        <v>56</v>
      </c>
      <c r="D29" s="184">
        <f>Bldg3Budget!M20</f>
        <v>0</v>
      </c>
      <c r="E29" s="185">
        <f>Bldg3Budget!N20</f>
        <v>0</v>
      </c>
      <c r="F29" s="62">
        <v>0</v>
      </c>
      <c r="G29" s="63">
        <v>0</v>
      </c>
      <c r="H29" s="62">
        <v>0</v>
      </c>
      <c r="I29" s="63">
        <v>0</v>
      </c>
      <c r="J29" s="62">
        <v>0</v>
      </c>
      <c r="K29" s="63">
        <v>0</v>
      </c>
      <c r="L29" s="62">
        <v>0</v>
      </c>
      <c r="M29" s="63">
        <v>0</v>
      </c>
      <c r="N29" s="113">
        <f t="shared" ref="N29:O31" si="6">F29+H29+J29+L29</f>
        <v>0</v>
      </c>
      <c r="O29" s="86">
        <f t="shared" si="6"/>
        <v>0</v>
      </c>
    </row>
    <row r="30" spans="1:15" ht="14.1" customHeight="1" x14ac:dyDescent="0.3">
      <c r="A30" s="12"/>
      <c r="B30" s="9"/>
      <c r="C30" s="27" t="s">
        <v>57</v>
      </c>
      <c r="D30" s="180">
        <f>Bldg3Budget!M21</f>
        <v>0</v>
      </c>
      <c r="E30" s="181">
        <f>Bldg3Budget!N21</f>
        <v>0</v>
      </c>
      <c r="F30" s="60">
        <v>0</v>
      </c>
      <c r="G30" s="61">
        <v>0</v>
      </c>
      <c r="H30" s="60">
        <v>0</v>
      </c>
      <c r="I30" s="61">
        <v>0</v>
      </c>
      <c r="J30" s="60">
        <v>0</v>
      </c>
      <c r="K30" s="61">
        <v>0</v>
      </c>
      <c r="L30" s="60">
        <v>0</v>
      </c>
      <c r="M30" s="61">
        <v>0</v>
      </c>
      <c r="N30" s="109">
        <f t="shared" si="6"/>
        <v>0</v>
      </c>
      <c r="O30" s="110">
        <f t="shared" si="6"/>
        <v>0</v>
      </c>
    </row>
    <row r="31" spans="1:15" ht="14.1" customHeight="1" x14ac:dyDescent="0.3">
      <c r="A31" s="32"/>
      <c r="B31" s="33"/>
      <c r="C31" s="103" t="s">
        <v>33</v>
      </c>
      <c r="D31" s="177">
        <f>Bldg3Budget!M22</f>
        <v>0</v>
      </c>
      <c r="E31" s="187"/>
      <c r="F31" s="108">
        <v>0</v>
      </c>
      <c r="G31" s="107"/>
      <c r="H31" s="108">
        <v>0</v>
      </c>
      <c r="I31" s="107"/>
      <c r="J31" s="108">
        <v>0</v>
      </c>
      <c r="K31" s="107"/>
      <c r="L31" s="108">
        <v>0</v>
      </c>
      <c r="M31" s="107"/>
      <c r="N31" s="114">
        <f t="shared" si="6"/>
        <v>0</v>
      </c>
      <c r="O31" s="107">
        <f t="shared" si="6"/>
        <v>0</v>
      </c>
    </row>
    <row r="32" spans="1:15" ht="14.1" customHeight="1" x14ac:dyDescent="0.3">
      <c r="A32" s="68"/>
      <c r="B32" s="25"/>
      <c r="C32" s="25"/>
      <c r="D32" s="188"/>
      <c r="E32" s="189"/>
      <c r="F32" s="40"/>
      <c r="G32" s="41"/>
      <c r="H32" s="40"/>
      <c r="I32" s="41"/>
      <c r="J32" s="40"/>
      <c r="K32" s="41"/>
      <c r="L32" s="40"/>
      <c r="M32" s="41"/>
      <c r="N32" s="40"/>
      <c r="O32" s="41"/>
    </row>
    <row r="33" spans="1:15" s="3" customFormat="1" ht="14.1" customHeight="1" x14ac:dyDescent="0.3">
      <c r="A33" s="12">
        <v>4</v>
      </c>
      <c r="B33" s="24" t="s">
        <v>42</v>
      </c>
      <c r="C33" s="26"/>
      <c r="D33" s="77" t="str">
        <f>IF(SUM(D34:D36)&gt;D4*0.04,"Warning, Total Evaluation Costs Exceed Allowable Limit","")</f>
        <v/>
      </c>
      <c r="E33" s="56"/>
      <c r="F33" s="55"/>
      <c r="G33" s="56"/>
      <c r="H33" s="55"/>
      <c r="I33" s="56"/>
      <c r="J33" s="55"/>
      <c r="K33" s="56"/>
      <c r="L33" s="55"/>
      <c r="M33" s="56"/>
      <c r="N33" s="57"/>
      <c r="O33" s="70" t="str">
        <f>IF(SUM(N34:N36)&gt;D4*0.04,"Warning, Total Evaluation Costs Exceed Allowable Limit","")</f>
        <v/>
      </c>
    </row>
    <row r="34" spans="1:15" ht="14.1" customHeight="1" x14ac:dyDescent="0.3">
      <c r="A34" s="12"/>
      <c r="B34" s="9"/>
      <c r="C34" s="27" t="s">
        <v>32</v>
      </c>
      <c r="D34" s="175">
        <f>Bldg3Budget!M23</f>
        <v>0</v>
      </c>
      <c r="E34" s="190"/>
      <c r="F34" s="64">
        <v>0</v>
      </c>
      <c r="G34" s="52"/>
      <c r="H34" s="64">
        <v>0</v>
      </c>
      <c r="I34" s="52"/>
      <c r="J34" s="64">
        <v>0</v>
      </c>
      <c r="K34" s="52"/>
      <c r="L34" s="64">
        <v>0</v>
      </c>
      <c r="M34" s="52"/>
      <c r="N34" s="113">
        <f>F34+H34+J34+L34</f>
        <v>0</v>
      </c>
      <c r="O34" s="52"/>
    </row>
    <row r="35" spans="1:15" ht="14.1" customHeight="1" x14ac:dyDescent="0.3">
      <c r="A35" s="12"/>
      <c r="B35" s="9"/>
      <c r="C35" s="27" t="s">
        <v>34</v>
      </c>
      <c r="D35" s="176">
        <f>Bldg3Budget!M24</f>
        <v>0</v>
      </c>
      <c r="E35" s="191"/>
      <c r="F35" s="65">
        <v>0</v>
      </c>
      <c r="G35" s="53"/>
      <c r="H35" s="65">
        <v>0</v>
      </c>
      <c r="I35" s="53"/>
      <c r="J35" s="65">
        <v>0</v>
      </c>
      <c r="K35" s="53"/>
      <c r="L35" s="65">
        <v>0</v>
      </c>
      <c r="M35" s="53"/>
      <c r="N35" s="109">
        <f>F35+H35+J35+L35</f>
        <v>0</v>
      </c>
      <c r="O35" s="106"/>
    </row>
    <row r="36" spans="1:15" ht="14.1" customHeight="1" x14ac:dyDescent="0.3">
      <c r="A36" s="32"/>
      <c r="B36" s="33"/>
      <c r="C36" s="103" t="s">
        <v>33</v>
      </c>
      <c r="D36" s="177">
        <f>Bldg3Budget!M25</f>
        <v>0</v>
      </c>
      <c r="E36" s="187"/>
      <c r="F36" s="108">
        <v>0</v>
      </c>
      <c r="G36" s="107"/>
      <c r="H36" s="108">
        <v>0</v>
      </c>
      <c r="I36" s="107"/>
      <c r="J36" s="108">
        <v>0</v>
      </c>
      <c r="K36" s="107"/>
      <c r="L36" s="108">
        <v>0</v>
      </c>
      <c r="M36" s="107"/>
      <c r="N36" s="114">
        <f>F36+H36+J36+L36</f>
        <v>0</v>
      </c>
      <c r="O36" s="107"/>
    </row>
    <row r="37" spans="1:15" s="3" customFormat="1" ht="14.1" customHeight="1" x14ac:dyDescent="0.3">
      <c r="A37" s="68"/>
      <c r="B37" s="25"/>
      <c r="C37" s="25"/>
      <c r="D37" s="188"/>
      <c r="E37" s="189"/>
      <c r="F37" s="40"/>
      <c r="G37" s="41"/>
      <c r="H37" s="40"/>
      <c r="I37" s="41"/>
      <c r="J37" s="40"/>
      <c r="K37" s="41"/>
      <c r="L37" s="40"/>
      <c r="M37" s="41"/>
      <c r="N37" s="40"/>
      <c r="O37" s="41"/>
    </row>
    <row r="38" spans="1:15" s="3" customFormat="1" ht="14.1" customHeight="1" x14ac:dyDescent="0.3">
      <c r="A38" s="12">
        <v>5</v>
      </c>
      <c r="B38" s="24" t="s">
        <v>43</v>
      </c>
      <c r="C38" s="26"/>
      <c r="D38" s="77" t="str">
        <f>IF(SUM(D39:D41)&gt;D4*0.08,"Warning, Total Other Admin Costs Exceed Allowable Limit","")</f>
        <v/>
      </c>
      <c r="E38" s="56"/>
      <c r="F38" s="55"/>
      <c r="G38" s="56"/>
      <c r="H38" s="55"/>
      <c r="I38" s="56"/>
      <c r="J38" s="55"/>
      <c r="K38" s="56"/>
      <c r="L38" s="55"/>
      <c r="M38" s="56"/>
      <c r="N38" s="57"/>
      <c r="O38" s="70" t="str">
        <f>IF(SUM(N39:O41)&gt;D4*0.08,"Warning, Total Admin Costs Exceed Allowable Limit","")</f>
        <v/>
      </c>
    </row>
    <row r="39" spans="1:15" ht="14.1" customHeight="1" x14ac:dyDescent="0.3">
      <c r="A39" s="12"/>
      <c r="B39" s="9"/>
      <c r="C39" s="27" t="s">
        <v>43</v>
      </c>
      <c r="D39" s="205">
        <f>Bldg3Budget!M26</f>
        <v>0</v>
      </c>
      <c r="E39" s="191"/>
      <c r="F39" s="66">
        <v>0</v>
      </c>
      <c r="G39" s="53"/>
      <c r="H39" s="66">
        <v>0</v>
      </c>
      <c r="I39" s="53"/>
      <c r="J39" s="66">
        <v>0</v>
      </c>
      <c r="K39" s="53"/>
      <c r="L39" s="66">
        <v>0</v>
      </c>
      <c r="M39" s="53"/>
      <c r="N39" s="113">
        <f>F39+H39+J39+L39</f>
        <v>0</v>
      </c>
      <c r="O39" s="53"/>
    </row>
    <row r="40" spans="1:15" ht="14.1" customHeight="1" x14ac:dyDescent="0.3">
      <c r="A40" s="12"/>
      <c r="B40" s="9"/>
      <c r="C40" s="27" t="s">
        <v>62</v>
      </c>
      <c r="D40" s="226">
        <f>Bldg3Budget!M27</f>
        <v>0</v>
      </c>
      <c r="E40" s="191"/>
      <c r="F40" s="67">
        <v>0</v>
      </c>
      <c r="G40" s="53"/>
      <c r="H40" s="66">
        <v>0</v>
      </c>
      <c r="I40" s="53"/>
      <c r="J40" s="67">
        <v>0</v>
      </c>
      <c r="K40" s="53"/>
      <c r="L40" s="67">
        <v>0</v>
      </c>
      <c r="M40" s="53"/>
      <c r="N40" s="109">
        <f>F40+H40+J40+L40</f>
        <v>0</v>
      </c>
      <c r="O40" s="106"/>
    </row>
    <row r="41" spans="1:15" ht="14.1" customHeight="1" x14ac:dyDescent="0.3">
      <c r="A41" s="32"/>
      <c r="B41" s="33"/>
      <c r="C41" s="103" t="s">
        <v>60</v>
      </c>
      <c r="D41" s="177">
        <f>Bldg3Budget!M28</f>
        <v>0</v>
      </c>
      <c r="E41" s="191"/>
      <c r="F41" s="104">
        <f>ROUND(SUM(F16:G40)*O3,2)</f>
        <v>0</v>
      </c>
      <c r="G41" s="78"/>
      <c r="H41" s="105">
        <v>0</v>
      </c>
      <c r="I41" s="78"/>
      <c r="J41" s="105">
        <f>ROUND(SUM(J16:K40)*$O$3,2)</f>
        <v>0</v>
      </c>
      <c r="K41" s="78"/>
      <c r="L41" s="105">
        <f>ROUND(SUM(L16:M40)*$O$3,2)</f>
        <v>0</v>
      </c>
      <c r="M41" s="53"/>
      <c r="N41" s="82">
        <f>F41+H41+J41+L41</f>
        <v>0</v>
      </c>
      <c r="O41" s="53"/>
    </row>
    <row r="42" spans="1:15" ht="18" customHeight="1" thickBot="1" x14ac:dyDescent="0.35">
      <c r="A42" s="72">
        <v>6</v>
      </c>
      <c r="B42" s="30" t="s">
        <v>47</v>
      </c>
      <c r="C42" s="73"/>
      <c r="D42" s="192">
        <f>SUM(D16:E41)</f>
        <v>0</v>
      </c>
      <c r="E42" s="193"/>
      <c r="F42" s="85">
        <f>SUM(F16:G21)+SUM(F23:G27)+SUM(F29:G31)+SUM(F34:G37)+SUM(F39:G41)</f>
        <v>0</v>
      </c>
      <c r="G42" s="71"/>
      <c r="H42" s="85">
        <f>SUM(H16:I21)+SUM(H23:I27)+SUM(H29:I31)+SUM(H34:I37)+SUM(H39:I41)</f>
        <v>0</v>
      </c>
      <c r="I42" s="71"/>
      <c r="J42" s="85">
        <f>SUM(J16:K21)+SUM(J23:K27)+SUM(J29:K31)+SUM(J34:K37)+SUM(J39:K41)</f>
        <v>0</v>
      </c>
      <c r="K42" s="71"/>
      <c r="L42" s="85">
        <f>SUM(L16:M21)+SUM(L23:M27)+SUM(L29:M31)+SUM(L34:M37)+SUM(L39:M41)</f>
        <v>0</v>
      </c>
      <c r="M42" s="71"/>
      <c r="N42" s="116">
        <f>SUM(N16:O21)+SUM(N23:O27)+SUM(N29:O31)+SUM(N34:N41)</f>
        <v>0</v>
      </c>
      <c r="O42" s="71"/>
    </row>
    <row r="43" spans="1:15" ht="18" customHeight="1" thickTop="1" x14ac:dyDescent="0.3">
      <c r="A43" s="310">
        <v>7</v>
      </c>
      <c r="B43" s="459" t="s">
        <v>46</v>
      </c>
      <c r="C43" s="460"/>
      <c r="D43" s="311">
        <f>D5</f>
        <v>0</v>
      </c>
      <c r="E43" s="312"/>
      <c r="F43" s="313">
        <v>0</v>
      </c>
      <c r="G43" s="314"/>
      <c r="H43" s="313">
        <v>0</v>
      </c>
      <c r="I43" s="314"/>
      <c r="J43" s="313">
        <v>0</v>
      </c>
      <c r="K43" s="314"/>
      <c r="L43" s="313">
        <v>0</v>
      </c>
      <c r="M43" s="314"/>
      <c r="N43" s="315">
        <v>0</v>
      </c>
      <c r="O43" s="314"/>
    </row>
    <row r="44" spans="1:15" ht="18" customHeight="1" thickBot="1" x14ac:dyDescent="0.35">
      <c r="A44" s="14">
        <v>8</v>
      </c>
      <c r="B44" s="30" t="s">
        <v>414</v>
      </c>
      <c r="C44" s="31"/>
      <c r="D44" s="192">
        <f>D42-D43</f>
        <v>0</v>
      </c>
      <c r="E44" s="193"/>
      <c r="F44" s="85">
        <f>F42-F43</f>
        <v>0</v>
      </c>
      <c r="G44" s="71"/>
      <c r="H44" s="85">
        <f>H42-H43</f>
        <v>0</v>
      </c>
      <c r="I44" s="71"/>
      <c r="J44" s="85">
        <f>J42-J43</f>
        <v>0</v>
      </c>
      <c r="K44" s="71"/>
      <c r="L44" s="85">
        <f>L42-L43</f>
        <v>0</v>
      </c>
      <c r="M44" s="71"/>
      <c r="N44" s="117">
        <f>N42-N43</f>
        <v>0</v>
      </c>
      <c r="O44" s="71"/>
    </row>
    <row r="45" spans="1:15" ht="6.75" customHeight="1" thickTop="1" thickBot="1" x14ac:dyDescent="0.3">
      <c r="A45" s="99"/>
      <c r="B45" s="5"/>
      <c r="C45" s="5"/>
      <c r="D45" s="244"/>
      <c r="E45" s="244"/>
      <c r="F45" s="6"/>
      <c r="G45" s="6"/>
      <c r="H45" s="6"/>
      <c r="I45" s="6"/>
      <c r="J45" s="6"/>
      <c r="K45" s="6"/>
      <c r="L45" s="6"/>
      <c r="M45" s="6"/>
      <c r="N45" s="6"/>
      <c r="O45" s="101"/>
    </row>
    <row r="46" spans="1:15" ht="15" customHeight="1" x14ac:dyDescent="0.25">
      <c r="A46" s="79"/>
      <c r="B46" s="102"/>
      <c r="C46" s="102"/>
      <c r="D46" s="445" t="str">
        <f>_xlfn.CONCAT(Summary!B2,"
Award Balance")</f>
        <v>2020-21
Award Balance</v>
      </c>
      <c r="E46" s="446"/>
      <c r="F46" s="243" t="s">
        <v>446</v>
      </c>
      <c r="G46" s="229"/>
      <c r="H46" s="229"/>
      <c r="I46" s="229"/>
      <c r="J46" s="229"/>
      <c r="K46" s="229"/>
      <c r="L46" s="118" t="s">
        <v>36</v>
      </c>
      <c r="M46" s="119"/>
      <c r="N46" s="119"/>
      <c r="O46" s="263"/>
    </row>
    <row r="47" spans="1:15" ht="24" customHeight="1" x14ac:dyDescent="0.25">
      <c r="A47" s="233"/>
      <c r="B47" s="234"/>
      <c r="C47" s="234"/>
      <c r="D47" s="447"/>
      <c r="E47" s="448"/>
      <c r="F47" s="290" t="s">
        <v>447</v>
      </c>
      <c r="G47" s="291" t="s">
        <v>455</v>
      </c>
      <c r="H47" s="292" t="s">
        <v>456</v>
      </c>
      <c r="I47" s="292" t="s">
        <v>448</v>
      </c>
      <c r="J47" s="293" t="s">
        <v>454</v>
      </c>
      <c r="K47" s="294" t="s">
        <v>449</v>
      </c>
      <c r="L47" s="428" t="s">
        <v>45</v>
      </c>
      <c r="M47" s="429"/>
      <c r="N47" s="429"/>
      <c r="O47" s="430"/>
    </row>
    <row r="48" spans="1:15" s="236" customFormat="1" ht="27.9" customHeight="1" x14ac:dyDescent="0.3">
      <c r="A48" s="443" t="s">
        <v>70</v>
      </c>
      <c r="B48" s="444"/>
      <c r="C48" s="444"/>
      <c r="D48" s="245" t="s">
        <v>21</v>
      </c>
      <c r="E48" s="247" t="s">
        <v>22</v>
      </c>
      <c r="F48" s="255"/>
      <c r="G48" s="255"/>
      <c r="H48" s="255"/>
      <c r="I48" s="256"/>
      <c r="J48" s="256"/>
      <c r="K48" s="257"/>
      <c r="L48" s="428"/>
      <c r="M48" s="429"/>
      <c r="N48" s="429"/>
      <c r="O48" s="430"/>
    </row>
    <row r="49" spans="1:15" s="236" customFormat="1" ht="27.9" customHeight="1" x14ac:dyDescent="0.3">
      <c r="A49" s="449" t="str">
        <f>B15</f>
        <v>Program:</v>
      </c>
      <c r="B49" s="450"/>
      <c r="C49" s="450"/>
      <c r="D49" s="246">
        <f>SUM(D16:D21)-SUM(N16:N21)</f>
        <v>0</v>
      </c>
      <c r="E49" s="248">
        <f>SUM(E16:E21)-SUM(O16:O21)</f>
        <v>0</v>
      </c>
      <c r="F49" s="255"/>
      <c r="G49" s="255"/>
      <c r="H49" s="255"/>
      <c r="I49" s="256"/>
      <c r="J49" s="256"/>
      <c r="K49" s="257"/>
      <c r="L49" s="428"/>
      <c r="M49" s="429"/>
      <c r="N49" s="429"/>
      <c r="O49" s="430"/>
    </row>
    <row r="50" spans="1:15" s="236" customFormat="1" ht="27.9" customHeight="1" x14ac:dyDescent="0.3">
      <c r="A50" s="449" t="str">
        <f>B22</f>
        <v>Professional Development:</v>
      </c>
      <c r="B50" s="450"/>
      <c r="C50" s="450"/>
      <c r="D50" s="246">
        <f>SUM(D23:D27)-SUM(N23:N27)</f>
        <v>0</v>
      </c>
      <c r="E50" s="248">
        <f>SUM(E23:E27)-SUM(O23:O27)</f>
        <v>0</v>
      </c>
      <c r="F50" s="255"/>
      <c r="G50" s="255"/>
      <c r="H50" s="255"/>
      <c r="I50" s="256"/>
      <c r="J50" s="256"/>
      <c r="K50" s="257"/>
      <c r="L50" s="428"/>
      <c r="M50" s="429"/>
      <c r="N50" s="429"/>
      <c r="O50" s="430"/>
    </row>
    <row r="51" spans="1:15" s="236" customFormat="1" ht="27.9" customHeight="1" x14ac:dyDescent="0.3">
      <c r="A51" s="449" t="str">
        <f>B28</f>
        <v>Student Access:</v>
      </c>
      <c r="B51" s="450"/>
      <c r="C51" s="450"/>
      <c r="D51" s="246">
        <f>SUM(D29:D31)-SUM(N29:N31)</f>
        <v>0</v>
      </c>
      <c r="E51" s="248">
        <f>SUM(E29:E31)-SUM(O29:O31)</f>
        <v>0</v>
      </c>
      <c r="F51" s="255"/>
      <c r="G51" s="255"/>
      <c r="H51" s="255"/>
      <c r="I51" s="256"/>
      <c r="J51" s="256"/>
      <c r="K51" s="257"/>
      <c r="L51" s="264" t="s">
        <v>69</v>
      </c>
      <c r="M51" s="439"/>
      <c r="N51" s="439"/>
      <c r="O51" s="440"/>
    </row>
    <row r="52" spans="1:15" s="236" customFormat="1" ht="27.9" customHeight="1" x14ac:dyDescent="0.3">
      <c r="A52" s="318"/>
      <c r="B52" s="319"/>
      <c r="C52" s="319"/>
      <c r="D52" s="319"/>
      <c r="E52" s="320"/>
      <c r="F52" s="255"/>
      <c r="G52" s="255"/>
      <c r="H52" s="255"/>
      <c r="I52" s="256"/>
      <c r="J52" s="256"/>
      <c r="K52" s="257"/>
      <c r="L52" s="306" t="s">
        <v>24</v>
      </c>
      <c r="M52" s="87"/>
      <c r="N52" s="87"/>
      <c r="O52" s="305"/>
    </row>
    <row r="53" spans="1:15" s="236" customFormat="1" ht="27.9" customHeight="1" thickBot="1" x14ac:dyDescent="0.35">
      <c r="A53" s="317"/>
      <c r="B53" s="227"/>
      <c r="C53" s="227"/>
      <c r="D53" s="227"/>
      <c r="E53" s="41"/>
      <c r="F53" s="255"/>
      <c r="G53" s="255"/>
      <c r="H53" s="255"/>
      <c r="I53" s="256"/>
      <c r="J53" s="256"/>
      <c r="K53" s="257"/>
      <c r="L53" s="316"/>
      <c r="M53" s="87"/>
      <c r="N53" s="87"/>
      <c r="O53" s="305"/>
    </row>
    <row r="54" spans="1:15" s="236" customFormat="1" ht="14.1" customHeight="1" thickBot="1" x14ac:dyDescent="0.35">
      <c r="A54" s="431" t="str">
        <f>B33</f>
        <v>Evaluation:</v>
      </c>
      <c r="B54" s="432"/>
      <c r="C54" s="433"/>
      <c r="D54" s="342"/>
      <c r="E54" s="437">
        <f>SUM(D34:D36)-SUM(N34:N36)</f>
        <v>0</v>
      </c>
      <c r="F54" s="94" t="s">
        <v>44</v>
      </c>
      <c r="G54" s="442" t="s">
        <v>450</v>
      </c>
      <c r="H54" s="442"/>
      <c r="I54" s="442"/>
      <c r="J54" s="442"/>
      <c r="K54" s="249"/>
      <c r="L54" s="301" t="s">
        <v>25</v>
      </c>
      <c r="M54" s="302"/>
      <c r="N54" s="303"/>
      <c r="O54" s="304" t="s">
        <v>27</v>
      </c>
    </row>
    <row r="55" spans="1:15" s="236" customFormat="1" ht="14.1" customHeight="1" x14ac:dyDescent="0.35">
      <c r="A55" s="434"/>
      <c r="B55" s="435"/>
      <c r="C55" s="436"/>
      <c r="D55" s="342"/>
      <c r="E55" s="438"/>
      <c r="F55" s="232"/>
      <c r="G55" s="441"/>
      <c r="H55" s="441"/>
      <c r="I55" s="441"/>
      <c r="J55" s="441"/>
      <c r="K55" s="252"/>
      <c r="L55" s="251" t="s">
        <v>61</v>
      </c>
      <c r="M55" s="50"/>
      <c r="N55" s="50"/>
      <c r="O55" s="231"/>
    </row>
    <row r="56" spans="1:15" s="236" customFormat="1" ht="14.1" customHeight="1" x14ac:dyDescent="0.3">
      <c r="A56" s="431" t="str">
        <f>B38</f>
        <v>Other Admin Costs</v>
      </c>
      <c r="B56" s="432"/>
      <c r="C56" s="433"/>
      <c r="D56" s="342"/>
      <c r="E56" s="437">
        <f>D39-N39+D40</f>
        <v>0</v>
      </c>
      <c r="F56" s="95"/>
      <c r="G56" s="441" t="s">
        <v>451</v>
      </c>
      <c r="H56" s="441"/>
      <c r="I56" s="441"/>
      <c r="J56" s="441"/>
      <c r="K56" s="252"/>
      <c r="L56" s="308"/>
      <c r="M56" s="307"/>
      <c r="N56" s="307"/>
      <c r="O56" s="309"/>
    </row>
    <row r="57" spans="1:15" s="236" customFormat="1" ht="14.1" customHeight="1" x14ac:dyDescent="0.35">
      <c r="A57" s="434"/>
      <c r="B57" s="435"/>
      <c r="C57" s="436"/>
      <c r="D57" s="342"/>
      <c r="E57" s="438"/>
      <c r="F57" s="95"/>
      <c r="G57" s="441"/>
      <c r="H57" s="441"/>
      <c r="I57" s="441"/>
      <c r="J57" s="441"/>
      <c r="K57" s="252"/>
      <c r="L57" s="259"/>
      <c r="M57" s="51"/>
      <c r="N57" s="51"/>
      <c r="O57" s="260"/>
    </row>
    <row r="58" spans="1:15" s="236" customFormat="1" ht="14.1" customHeight="1" x14ac:dyDescent="0.35">
      <c r="A58" s="431" t="str">
        <f>C41</f>
        <v>Indirect Costs, Restricted</v>
      </c>
      <c r="B58" s="432"/>
      <c r="C58" s="433"/>
      <c r="D58" s="342"/>
      <c r="E58" s="437">
        <f>D41-N41</f>
        <v>0</v>
      </c>
      <c r="F58" s="95"/>
      <c r="G58" s="441" t="s">
        <v>452</v>
      </c>
      <c r="H58" s="441"/>
      <c r="I58" s="441"/>
      <c r="J58" s="441"/>
      <c r="K58" s="252"/>
      <c r="L58" s="295" t="s">
        <v>53</v>
      </c>
      <c r="M58" s="296"/>
      <c r="N58" s="296"/>
      <c r="O58" s="297" t="s">
        <v>27</v>
      </c>
    </row>
    <row r="59" spans="1:15" s="236" customFormat="1" ht="14.1" customHeight="1" x14ac:dyDescent="0.35">
      <c r="A59" s="434"/>
      <c r="B59" s="435"/>
      <c r="C59" s="436"/>
      <c r="D59" s="342"/>
      <c r="E59" s="438"/>
      <c r="F59" s="95"/>
      <c r="G59" s="441"/>
      <c r="H59" s="441"/>
      <c r="I59" s="441"/>
      <c r="J59" s="441"/>
      <c r="K59" s="252"/>
      <c r="L59" s="295"/>
      <c r="M59" s="296"/>
      <c r="N59" s="296"/>
      <c r="O59" s="297"/>
    </row>
    <row r="60" spans="1:15" s="236" customFormat="1" ht="14.1" customHeight="1" thickBot="1" x14ac:dyDescent="0.4">
      <c r="A60" s="431" t="s">
        <v>30</v>
      </c>
      <c r="B60" s="432"/>
      <c r="C60" s="433"/>
      <c r="D60" s="464"/>
      <c r="E60" s="437">
        <f>SUM(D49:E58)</f>
        <v>0</v>
      </c>
      <c r="F60" s="95"/>
      <c r="G60" s="458" t="s">
        <v>453</v>
      </c>
      <c r="H60" s="458"/>
      <c r="I60" s="458"/>
      <c r="J60" s="458"/>
      <c r="K60" s="252"/>
      <c r="L60" s="261"/>
      <c r="M60" s="51"/>
      <c r="N60" s="51"/>
      <c r="O60" s="262"/>
    </row>
    <row r="61" spans="1:15" s="236" customFormat="1" ht="14.1" customHeight="1" thickBot="1" x14ac:dyDescent="0.4">
      <c r="A61" s="461"/>
      <c r="B61" s="462"/>
      <c r="C61" s="463"/>
      <c r="D61" s="465"/>
      <c r="E61" s="466"/>
      <c r="F61" s="230"/>
      <c r="G61" s="458"/>
      <c r="H61" s="458"/>
      <c r="I61" s="458"/>
      <c r="J61" s="458"/>
      <c r="K61" s="250"/>
      <c r="L61" s="298" t="s">
        <v>54</v>
      </c>
      <c r="M61" s="299"/>
      <c r="N61" s="299"/>
      <c r="O61" s="300" t="s">
        <v>27</v>
      </c>
    </row>
    <row r="62" spans="1:15" x14ac:dyDescent="0.2">
      <c r="A62" s="236"/>
      <c r="B62" s="236"/>
      <c r="C62" s="236"/>
      <c r="D62" s="236"/>
      <c r="E62" s="236"/>
    </row>
    <row r="63" spans="1:15" x14ac:dyDescent="0.2">
      <c r="A63" s="236"/>
      <c r="B63" s="236"/>
      <c r="C63" s="236"/>
      <c r="D63" s="236"/>
      <c r="E63" s="236"/>
    </row>
  </sheetData>
  <sheetProtection sheet="1" objects="1" scenarios="1"/>
  <mergeCells count="59">
    <mergeCell ref="L47:O50"/>
    <mergeCell ref="M51:O51"/>
    <mergeCell ref="G54:J55"/>
    <mergeCell ref="G56:J57"/>
    <mergeCell ref="N2:O2"/>
    <mergeCell ref="H1:M1"/>
    <mergeCell ref="H2:M2"/>
    <mergeCell ref="A8:E8"/>
    <mergeCell ref="L8:M8"/>
    <mergeCell ref="N8:O8"/>
    <mergeCell ref="H3:M3"/>
    <mergeCell ref="H4:M4"/>
    <mergeCell ref="D1:G1"/>
    <mergeCell ref="D2:G2"/>
    <mergeCell ref="D3:G3"/>
    <mergeCell ref="A9:E9"/>
    <mergeCell ref="L9:M9"/>
    <mergeCell ref="N9:O9"/>
    <mergeCell ref="N11:O11"/>
    <mergeCell ref="A12:C12"/>
    <mergeCell ref="D12:E12"/>
    <mergeCell ref="F12:G12"/>
    <mergeCell ref="H12:I12"/>
    <mergeCell ref="J12:K12"/>
    <mergeCell ref="L12:M12"/>
    <mergeCell ref="N12:O12"/>
    <mergeCell ref="B11:C11"/>
    <mergeCell ref="D11:E11"/>
    <mergeCell ref="F11:G11"/>
    <mergeCell ref="H11:I11"/>
    <mergeCell ref="J11:K11"/>
    <mergeCell ref="A56:C57"/>
    <mergeCell ref="E56:E57"/>
    <mergeCell ref="L11:M11"/>
    <mergeCell ref="N13:O13"/>
    <mergeCell ref="A14:C14"/>
    <mergeCell ref="B22:C22"/>
    <mergeCell ref="B28:C28"/>
    <mergeCell ref="L13:M13"/>
    <mergeCell ref="A13:C13"/>
    <mergeCell ref="D13:E13"/>
    <mergeCell ref="F13:G13"/>
    <mergeCell ref="H13:I13"/>
    <mergeCell ref="J13:K13"/>
    <mergeCell ref="A49:C49"/>
    <mergeCell ref="A50:C50"/>
    <mergeCell ref="A51:C51"/>
    <mergeCell ref="B43:C43"/>
    <mergeCell ref="D46:E47"/>
    <mergeCell ref="A48:C48"/>
    <mergeCell ref="A54:C55"/>
    <mergeCell ref="E54:E55"/>
    <mergeCell ref="A58:C59"/>
    <mergeCell ref="E58:E59"/>
    <mergeCell ref="G58:J59"/>
    <mergeCell ref="A60:C61"/>
    <mergeCell ref="D60:D61"/>
    <mergeCell ref="E60:E61"/>
    <mergeCell ref="G60:J61"/>
  </mergeCells>
  <conditionalFormatting sqref="D40">
    <cfRule type="cellIs" dxfId="256" priority="10" operator="greaterThan">
      <formula>0</formula>
    </cfRule>
  </conditionalFormatting>
  <conditionalFormatting sqref="D39">
    <cfRule type="expression" dxfId="255" priority="9">
      <formula>$D$39+$D$40+$D$41&gt;$D$4*0.08</formula>
    </cfRule>
  </conditionalFormatting>
  <conditionalFormatting sqref="F21:M21">
    <cfRule type="cellIs" dxfId="254" priority="23" operator="greaterThan">
      <formula>0</formula>
    </cfRule>
  </conditionalFormatting>
  <conditionalFormatting sqref="L39:L40">
    <cfRule type="expression" dxfId="253" priority="21">
      <formula>SUM($N$39:$N$41)&gt;$D$42*0.08</formula>
    </cfRule>
  </conditionalFormatting>
  <conditionalFormatting sqref="L40">
    <cfRule type="expression" dxfId="252" priority="18">
      <formula>($F$39+$F$40+$F$41+$H$39+$H$40+$H$41+$J$39+$J$40+$J$41+$L$39+$L$40+$L$41)&gt;($F$42+$H$42+$J$42+$L$42)*0.08</formula>
    </cfRule>
    <cfRule type="cellIs" dxfId="251" priority="20" operator="greaterThan">
      <formula>0</formula>
    </cfRule>
  </conditionalFormatting>
  <conditionalFormatting sqref="L39">
    <cfRule type="expression" dxfId="250" priority="19">
      <formula>($F$39+$F$40+$F$41+$H$39+$H$40+$H$41+$J$39+$J$40+$J$41+$L$39+$L$40+$L$41)&gt;($F$42+$H$42+$J$42+$L$42)*0.08</formula>
    </cfRule>
  </conditionalFormatting>
  <conditionalFormatting sqref="F39:F40">
    <cfRule type="expression" dxfId="249" priority="26">
      <formula>($F$39+$F$40+$F$41)&gt;$F$42*0.08</formula>
    </cfRule>
  </conditionalFormatting>
  <conditionalFormatting sqref="H39:H40">
    <cfRule type="expression" dxfId="248" priority="25">
      <formula>($F$39+$F$40+$F$41+$H$39+$H$40+$H$41)&gt;($F$42+$H$42)*0.08</formula>
    </cfRule>
  </conditionalFormatting>
  <conditionalFormatting sqref="J39:J40">
    <cfRule type="expression" dxfId="247" priority="24">
      <formula>($F$39+$F$40+$F$41+$H$39+$H$40+$H$41+$J$39+$J$40+$J$41)&gt;($F$42+$H$42+$J$42)*0.08</formula>
    </cfRule>
  </conditionalFormatting>
  <conditionalFormatting sqref="F40 H40 J40">
    <cfRule type="cellIs" dxfId="246" priority="22" operator="greaterThan">
      <formula>0</formula>
    </cfRule>
  </conditionalFormatting>
  <conditionalFormatting sqref="E21">
    <cfRule type="cellIs" dxfId="245" priority="17" operator="greaterThan">
      <formula>0</formula>
    </cfRule>
  </conditionalFormatting>
  <conditionalFormatting sqref="D21">
    <cfRule type="expression" dxfId="244" priority="12">
      <formula>($F$39+$F$40+$F$41)&gt;$F$42*0.08</formula>
    </cfRule>
  </conditionalFormatting>
  <conditionalFormatting sqref="D21">
    <cfRule type="cellIs" dxfId="243" priority="11" operator="greaterThan">
      <formula>0</formula>
    </cfRule>
  </conditionalFormatting>
  <conditionalFormatting sqref="D40">
    <cfRule type="expression" dxfId="242" priority="31">
      <formula>($F$40+$F$41+$F$42)&gt;$F$43*0.08</formula>
    </cfRule>
  </conditionalFormatting>
  <conditionalFormatting sqref="D4">
    <cfRule type="cellIs" dxfId="241" priority="7" operator="notEqual">
      <formula>$D$42</formula>
    </cfRule>
  </conditionalFormatting>
  <conditionalFormatting sqref="D5">
    <cfRule type="cellIs" dxfId="240" priority="8" operator="notEqual">
      <formula>$D$43</formula>
    </cfRule>
  </conditionalFormatting>
  <conditionalFormatting sqref="D42">
    <cfRule type="cellIs" dxfId="239" priority="5" operator="notEqual">
      <formula>$D$4</formula>
    </cfRule>
    <cfRule type="cellIs" dxfId="238" priority="6" operator="greaterThan">
      <formula>$D$4+$D$5</formula>
    </cfRule>
  </conditionalFormatting>
  <conditionalFormatting sqref="D43">
    <cfRule type="cellIs" dxfId="237" priority="4" operator="greaterThan">
      <formula>$D$5</formula>
    </cfRule>
  </conditionalFormatting>
  <conditionalFormatting sqref="F41">
    <cfRule type="cellIs" dxfId="236" priority="1" operator="greaterThan">
      <formula>ROUND($O$3*(SUM(F$16:G$40)),2)</formula>
    </cfRule>
  </conditionalFormatting>
  <conditionalFormatting sqref="H41">
    <cfRule type="cellIs" dxfId="235" priority="2" operator="greaterThan">
      <formula>ROUND($O$3*(SUM(F$16:I$40)),2)</formula>
    </cfRule>
  </conditionalFormatting>
  <conditionalFormatting sqref="J41 L41">
    <cfRule type="cellIs" dxfId="234" priority="3" operator="greaterThan">
      <formula>ROUND($O$3*(SUM(F$16:K$40)),2)</formula>
    </cfRule>
  </conditionalFormatting>
  <dataValidations count="3">
    <dataValidation type="decimal" operator="lessThanOrEqual" allowBlank="1" showInputMessage="1" showErrorMessage="1" error="Cannot exceed the Admin Cost rate limitation of 8 percent." sqref="O3" xr:uid="{00000000-0002-0000-0600-000000000000}">
      <formula1>0.08</formula1>
    </dataValidation>
    <dataValidation type="list" allowBlank="1" showInputMessage="1" showErrorMessage="1" sqref="J48:J53" xr:uid="{00000000-0002-0000-0600-000001000000}">
      <formula1>$F$14:$G$14</formula1>
    </dataValidation>
    <dataValidation type="list" allowBlank="1" showInputMessage="1" showErrorMessage="1" sqref="F48:F53" xr:uid="{00000000-0002-0000-0600-000002000000}">
      <formula1>$F$12:$M$12</formula1>
    </dataValidation>
  </dataValidations>
  <pageMargins left="0.5" right="0" top="0" bottom="0" header="0.3" footer="0.3"/>
  <pageSetup scale="64"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3000000}">
          <x14:formula1>
            <xm:f>Bldg1Budget!$B$9:$B$28</xm:f>
          </x14:formula1>
          <xm:sqref>G48:H53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42"/>
  <sheetViews>
    <sheetView zoomScale="95" zoomScaleNormal="95" workbookViewId="0">
      <pane xSplit="2" topLeftCell="C1" activePane="topRight" state="frozen"/>
      <selection activeCell="D1" sqref="D1:G1"/>
      <selection pane="topRight" activeCell="C9" sqref="C9"/>
    </sheetView>
  </sheetViews>
  <sheetFormatPr defaultColWidth="9.109375" defaultRowHeight="11.4" x14ac:dyDescent="0.2"/>
  <cols>
    <col min="1" max="1" width="2.5546875" style="1" customWidth="1"/>
    <col min="2" max="2" width="46.6640625" style="1" bestFit="1" customWidth="1"/>
    <col min="3" max="14" width="13.33203125" style="1" customWidth="1"/>
    <col min="15" max="15" width="17.6640625" style="1" customWidth="1"/>
    <col min="16" max="16384" width="9.109375" style="1"/>
  </cols>
  <sheetData>
    <row r="1" spans="1:14" ht="15" customHeight="1" thickBot="1" x14ac:dyDescent="0.35">
      <c r="A1" s="220" t="s">
        <v>65</v>
      </c>
      <c r="B1" s="88"/>
      <c r="C1" s="524" t="str">
        <f>IF(ISBLANK(Bldg3!D1)=TRUE,"",Bldg3!D1)</f>
        <v>[Building 3]</v>
      </c>
      <c r="D1" s="525"/>
      <c r="E1" s="525"/>
      <c r="F1" s="526"/>
      <c r="G1" s="520" t="s">
        <v>0</v>
      </c>
      <c r="H1" s="520"/>
      <c r="I1" s="520"/>
      <c r="J1" s="520"/>
      <c r="K1" s="520"/>
      <c r="L1" s="521"/>
      <c r="M1" s="154" t="s">
        <v>37</v>
      </c>
      <c r="N1" s="153" t="str">
        <f>IF(ISBLANK(Summary!B6)=TRUE,"",Summary!B6)</f>
        <v/>
      </c>
    </row>
    <row r="2" spans="1:14" ht="15" customHeight="1" x14ac:dyDescent="0.3">
      <c r="A2" s="221" t="s">
        <v>66</v>
      </c>
      <c r="B2" s="90"/>
      <c r="C2" s="265">
        <f>BldgBudgets!G3</f>
        <v>0</v>
      </c>
      <c r="D2" s="207"/>
      <c r="E2" s="208"/>
      <c r="F2" s="217"/>
      <c r="G2" s="522" t="s">
        <v>2</v>
      </c>
      <c r="H2" s="522"/>
      <c r="I2" s="522"/>
      <c r="J2" s="522"/>
      <c r="K2" s="522"/>
      <c r="L2" s="523"/>
      <c r="M2" s="514" t="str">
        <f>IF(ISBLANK(Summary!B7)=TRUE,"",CONCATENATE("Year ",Summary!B7))</f>
        <v/>
      </c>
      <c r="N2" s="515"/>
    </row>
    <row r="3" spans="1:14" ht="15" customHeight="1" thickBot="1" x14ac:dyDescent="0.35">
      <c r="A3" s="222" t="s">
        <v>67</v>
      </c>
      <c r="B3" s="91"/>
      <c r="C3" s="197">
        <f>BldgBudgets!G4</f>
        <v>0</v>
      </c>
      <c r="D3" s="206"/>
      <c r="E3" s="206"/>
      <c r="G3" s="522" t="s">
        <v>435</v>
      </c>
      <c r="H3" s="522"/>
      <c r="I3" s="522"/>
      <c r="J3" s="522"/>
      <c r="K3" s="522"/>
      <c r="L3" s="523"/>
      <c r="M3" s="93" t="s">
        <v>68</v>
      </c>
      <c r="N3" s="156">
        <f>Bldg1!O3</f>
        <v>0</v>
      </c>
    </row>
    <row r="4" spans="1:14" ht="15" customHeight="1" thickBot="1" x14ac:dyDescent="0.3">
      <c r="A4" s="99"/>
      <c r="B4" s="5"/>
      <c r="C4" s="5"/>
      <c r="D4" s="5"/>
      <c r="E4" s="5"/>
      <c r="F4" s="5"/>
      <c r="G4" s="5"/>
      <c r="H4" s="5"/>
      <c r="I4" s="5"/>
      <c r="J4" s="5"/>
      <c r="K4" s="5"/>
      <c r="L4" s="5"/>
      <c r="M4" s="5"/>
      <c r="N4" s="5"/>
    </row>
    <row r="5" spans="1:14" ht="15" customHeight="1" x14ac:dyDescent="0.25">
      <c r="A5" s="164" t="s">
        <v>3</v>
      </c>
      <c r="B5" s="165" t="s">
        <v>4</v>
      </c>
      <c r="C5" s="418" t="s">
        <v>5</v>
      </c>
      <c r="D5" s="419"/>
      <c r="E5" s="418" t="s">
        <v>6</v>
      </c>
      <c r="F5" s="419"/>
      <c r="G5" s="418" t="s">
        <v>7</v>
      </c>
      <c r="H5" s="419"/>
      <c r="I5" s="418" t="s">
        <v>8</v>
      </c>
      <c r="J5" s="419"/>
      <c r="K5" s="418" t="s">
        <v>9</v>
      </c>
      <c r="L5" s="419"/>
      <c r="M5" s="492" t="s">
        <v>10</v>
      </c>
      <c r="N5" s="493"/>
    </row>
    <row r="6" spans="1:14" s="2" customFormat="1" ht="15" customHeight="1" x14ac:dyDescent="0.25">
      <c r="A6" s="420"/>
      <c r="B6" s="421"/>
      <c r="C6" s="420"/>
      <c r="D6" s="422"/>
      <c r="E6" s="423" t="s">
        <v>11</v>
      </c>
      <c r="F6" s="424"/>
      <c r="G6" s="423" t="s">
        <v>12</v>
      </c>
      <c r="H6" s="424"/>
      <c r="I6" s="423" t="s">
        <v>13</v>
      </c>
      <c r="J6" s="424"/>
      <c r="K6" s="423" t="s">
        <v>14</v>
      </c>
      <c r="L6" s="424"/>
      <c r="M6" s="494"/>
      <c r="N6" s="495"/>
    </row>
    <row r="7" spans="1:14" s="2" customFormat="1" ht="15" customHeight="1" x14ac:dyDescent="0.25">
      <c r="A7" s="414"/>
      <c r="B7" s="415"/>
      <c r="C7" s="416" t="s">
        <v>437</v>
      </c>
      <c r="D7" s="417"/>
      <c r="E7" s="469" t="s">
        <v>26</v>
      </c>
      <c r="F7" s="470"/>
      <c r="G7" s="469" t="s">
        <v>16</v>
      </c>
      <c r="H7" s="470"/>
      <c r="I7" s="469" t="s">
        <v>17</v>
      </c>
      <c r="J7" s="470"/>
      <c r="K7" s="469" t="s">
        <v>18</v>
      </c>
      <c r="L7" s="470"/>
      <c r="M7" s="467" t="s">
        <v>442</v>
      </c>
      <c r="N7" s="468"/>
    </row>
    <row r="8" spans="1:14" s="2" customFormat="1" ht="15" customHeight="1" x14ac:dyDescent="0.25">
      <c r="A8" s="412" t="s">
        <v>20</v>
      </c>
      <c r="B8" s="413"/>
      <c r="C8" s="198" t="s">
        <v>59</v>
      </c>
      <c r="D8" s="199" t="s">
        <v>58</v>
      </c>
      <c r="E8" s="168" t="s">
        <v>59</v>
      </c>
      <c r="F8" s="169" t="s">
        <v>58</v>
      </c>
      <c r="G8" s="168" t="s">
        <v>59</v>
      </c>
      <c r="H8" s="169" t="s">
        <v>58</v>
      </c>
      <c r="I8" s="168" t="s">
        <v>59</v>
      </c>
      <c r="J8" s="169" t="s">
        <v>58</v>
      </c>
      <c r="K8" s="168" t="s">
        <v>59</v>
      </c>
      <c r="L8" s="169" t="s">
        <v>58</v>
      </c>
      <c r="M8" s="168" t="s">
        <v>59</v>
      </c>
      <c r="N8" s="169" t="s">
        <v>58</v>
      </c>
    </row>
    <row r="9" spans="1:14" ht="15" customHeight="1" x14ac:dyDescent="0.3">
      <c r="A9" s="12"/>
      <c r="B9" s="9" t="s">
        <v>415</v>
      </c>
      <c r="C9" s="178">
        <f>BldgBudgets!G9</f>
        <v>0</v>
      </c>
      <c r="D9" s="179">
        <f>BldgBudgets!H9</f>
        <v>0</v>
      </c>
      <c r="E9" s="58">
        <f>SUMIFS(tbl_Bldg3[Amount:],tbl_Bldg3[Category Transfer To:],B9,tbl_Bldg3[[Quarter  ]],$E$6,tbl_Bldg3[Approved],"&gt;0",tbl_Bldg3[Category],$E$8)-SUMIFS(tbl_Bldg3[Amount:],tbl_Bldg3[Category Transfer From:],B9,tbl_Bldg3[[Quarter  ]],$E$6,tbl_Bldg3[Approved],"&gt;0",tbl_Bldg3[Category],$E$8)</f>
        <v>0</v>
      </c>
      <c r="F9" s="59">
        <f>SUMIFS(tbl_Bldg3[Amount:],tbl_Bldg3[Category Transfer To:],B9,tbl_Bldg3[[Quarter  ]],$E$6,tbl_Bldg3[Approved],"&gt;0",tbl_Bldg3[Category],$F$8)-SUMIFS(tbl_Bldg3[Amount:],tbl_Bldg3[Category Transfer From:],B9,tbl_Bldg3[[Quarter  ]],$E$6,tbl_Bldg3[Approved],"&gt;0",tbl_Bldg3[Category],$F$8)</f>
        <v>0</v>
      </c>
      <c r="G9" s="58">
        <f>SUMIFS(tbl_Bldg3[Amount:],tbl_Bldg3[Category Transfer To:],B9,tbl_Bldg3[[Quarter  ]],$G$6,tbl_Bldg3[Approved],"&gt;0",tbl_Bldg3[Category],$G$8)-SUMIFS(tbl_Bldg3[Amount:],tbl_Bldg3[Category Transfer From:],B9,tbl_Bldg3[[Quarter  ]],$G$6,tbl_Bldg3[Approved],"&gt;0",tbl_Bldg3[Category],$G$8)</f>
        <v>0</v>
      </c>
      <c r="H9" s="59">
        <f>SUMIFS(tbl_Bldg3[Amount:],tbl_Bldg3[Category Transfer To:],B9,tbl_Bldg3[[Quarter  ]],$G$6,tbl_Bldg3[Approved],"&gt;0",tbl_Bldg3[Category],$H$8)-SUMIFS(tbl_Bldg3[Amount:],tbl_Bldg3[Category Transfer From:],B9,tbl_Bldg3[[Quarter  ]],$G$6,tbl_Bldg3[Approved],"&gt;0",tbl_Bldg3[Category],$H$8)</f>
        <v>0</v>
      </c>
      <c r="I9" s="58">
        <f>SUMIFS(tbl_Bldg3[Amount:],tbl_Bldg3[Category Transfer To:],B9,tbl_Bldg3[[Quarter  ]],$I$6,tbl_Bldg3[Approved],"&gt;0",tbl_Bldg3[Category],$I$8)-SUMIFS(tbl_Bldg3[Amount:],tbl_Bldg3[Category Transfer From:],B9,tbl_Bldg3[[Quarter  ]],$I$6,tbl_Bldg3[Approved],"&gt;0",tbl_Bldg3[Category],$I$8)</f>
        <v>0</v>
      </c>
      <c r="J9" s="59">
        <f>SUMIFS(tbl_Bldg3[Amount:],tbl_Bldg3[Category Transfer To:],B9,tbl_Bldg3[[Quarter  ]],$I$6,tbl_Bldg3[Approved],"&gt;0",tbl_Bldg3[Category],$J$8)-SUMIFS(tbl_Bldg3[Amount:],tbl_Bldg3[Category Transfer From:],B9,tbl_Bldg3[[Quarter  ]],$I$6,tbl_Bldg3[Approved],"&gt;0",tbl_Bldg3[Category],$J$8)</f>
        <v>0</v>
      </c>
      <c r="K9" s="58">
        <f>SUMIFS(tbl_Bldg3[Amount:],tbl_Bldg3[Category Transfer To:],B9,tbl_Bldg3[[Quarter  ]],$K$6,tbl_Bldg3[Approved],"&gt;0",tbl_Bldg3[Category],$K$8)-SUMIFS(tbl_Bldg3[Amount:],tbl_Bldg3[Category Transfer From:],B9,tbl_Bldg3[[Quarter  ]],$K$6,tbl_Bldg3[Approved],"&gt;0",tbl_Bldg3[Category],$K$8)</f>
        <v>0</v>
      </c>
      <c r="L9" s="59">
        <f>SUMIFS(tbl_Bldg3[Amount:],tbl_Bldg3[Category Transfer To:],B9,tbl_Bldg3[[Quarter  ]],$K$6,tbl_Bldg3[Approved],"&gt;0",tbl_Bldg3[Category],$L$8)-SUMIFS(tbl_Bldg3[Amount:],tbl_Bldg3[Category Transfer From:],B9,tbl_Bldg3[[Quarter  ]],$K$6,tbl_Bldg3[Approved],"&gt;0",tbl_Bldg3[Category],$L$8)</f>
        <v>0</v>
      </c>
      <c r="M9" s="167">
        <f>C9+E9+G9+I9+K9</f>
        <v>0</v>
      </c>
      <c r="N9" s="111">
        <f t="shared" ref="N9:N21" si="0">D9+F9+H9+J9+L9</f>
        <v>0</v>
      </c>
    </row>
    <row r="10" spans="1:14" ht="15" customHeight="1" x14ac:dyDescent="0.3">
      <c r="A10" s="12"/>
      <c r="B10" s="9" t="s">
        <v>416</v>
      </c>
      <c r="C10" s="180">
        <f>BldgBudgets!G10</f>
        <v>0</v>
      </c>
      <c r="D10" s="181">
        <f>BldgBudgets!H10</f>
        <v>0</v>
      </c>
      <c r="E10" s="60">
        <f>SUMIFS(tbl_Bldg3[Amount:],tbl_Bldg3[Category Transfer To:],B10,tbl_Bldg3[[Quarter  ]],$E$6,tbl_Bldg3[Approved],"&gt;0",tbl_Bldg3[Category],$E$8)-SUMIFS(tbl_Bldg3[Amount:],tbl_Bldg3[Category Transfer From:],B10,tbl_Bldg3[[Quarter  ]],$E$6,tbl_Bldg3[Approved],"&gt;0",tbl_Bldg3[Category],$E$8)</f>
        <v>0</v>
      </c>
      <c r="F10" s="61">
        <f>SUMIFS(tbl_Bldg3[Amount:],tbl_Bldg3[Category Transfer To:],B10,tbl_Bldg3[[Quarter  ]],$E$6,tbl_Bldg3[Approved],"&gt;0",tbl_Bldg3[Category],$F$8)-SUMIFS(tbl_Bldg3[Amount:],tbl_Bldg3[Category Transfer From:],B10,tbl_Bldg3[[Quarter  ]],$E$6,tbl_Bldg3[Approved],"&gt;0",tbl_Bldg3[Category],$F$8)</f>
        <v>0</v>
      </c>
      <c r="G10" s="60">
        <f>SUMIFS(tbl_Bldg3[Amount:],tbl_Bldg3[Category Transfer To:],B10,tbl_Bldg3[[Quarter  ]],$G$6,tbl_Bldg3[Approved],"&gt;0",tbl_Bldg3[Category],$G$8)-SUMIFS(tbl_Bldg3[Amount:],tbl_Bldg3[Category Transfer From:],B10,tbl_Bldg3[[Quarter  ]],$G$6,tbl_Bldg3[Approved],"&gt;0",tbl_Bldg3[Category],$G$8)</f>
        <v>0</v>
      </c>
      <c r="H10" s="61">
        <f>SUMIFS(tbl_Bldg3[Amount:],tbl_Bldg3[Category Transfer To:],B10,tbl_Bldg3[[Quarter  ]],$G$6,tbl_Bldg3[Approved],"&gt;0",tbl_Bldg3[Category],$H$8)-SUMIFS(tbl_Bldg3[Amount:],tbl_Bldg3[Category Transfer From:],B10,tbl_Bldg3[[Quarter  ]],$G$6,tbl_Bldg3[Approved],"&gt;0",tbl_Bldg3[Category],$H$8)</f>
        <v>0</v>
      </c>
      <c r="I10" s="60">
        <f>SUMIFS(tbl_Bldg3[Amount:],tbl_Bldg3[Category Transfer To:],B10,tbl_Bldg3[[Quarter  ]],$I$6,tbl_Bldg3[Approved],"&gt;0",tbl_Bldg3[Category],$I$8)-SUMIFS(tbl_Bldg3[Amount:],tbl_Bldg3[Category Transfer From:],B10,tbl_Bldg3[[Quarter  ]],$I$6,tbl_Bldg3[Approved],"&gt;0",tbl_Bldg3[Category],$I$8)</f>
        <v>0</v>
      </c>
      <c r="J10" s="61">
        <f>SUMIFS(tbl_Bldg3[Amount:],tbl_Bldg3[Category Transfer To:],B10,tbl_Bldg3[[Quarter  ]],$I$6,tbl_Bldg3[Approved],"&gt;0",tbl_Bldg3[Category],$J$8)-SUMIFS(tbl_Bldg3[Amount:],tbl_Bldg3[Category Transfer From:],B10,tbl_Bldg3[[Quarter  ]],$I$6,tbl_Bldg3[Approved],"&gt;0",tbl_Bldg3[Category],$J$8)</f>
        <v>0</v>
      </c>
      <c r="K10" s="60">
        <f>SUMIFS(tbl_Bldg3[Amount:],tbl_Bldg3[Category Transfer To:],B10,tbl_Bldg3[[Quarter  ]],$K$6,tbl_Bldg3[Approved],"&gt;0",tbl_Bldg3[Category],$K$8)-SUMIFS(tbl_Bldg3[Amount:],tbl_Bldg3[Category Transfer From:],B10,tbl_Bldg3[[Quarter  ]],$K$6,tbl_Bldg3[Approved],"&gt;0",tbl_Bldg3[Category],$K$8)</f>
        <v>0</v>
      </c>
      <c r="L10" s="61">
        <f>SUMIFS(tbl_Bldg3[Amount:],tbl_Bldg3[Category Transfer To:],B10,tbl_Bldg3[[Quarter  ]],$K$6,tbl_Bldg3[Approved],"&gt;0",tbl_Bldg3[Category],$L$8)-SUMIFS(tbl_Bldg3[Amount:],tbl_Bldg3[Category Transfer From:],B10,tbl_Bldg3[[Quarter  ]],$K$6,tbl_Bldg3[Approved],"&gt;0",tbl_Bldg3[Category],$L$8)</f>
        <v>0</v>
      </c>
      <c r="M10" s="109">
        <f t="shared" ref="M10:M28" si="1">C10+E10+G10+I10+K10</f>
        <v>0</v>
      </c>
      <c r="N10" s="110">
        <f t="shared" si="0"/>
        <v>0</v>
      </c>
    </row>
    <row r="11" spans="1:14" ht="15" customHeight="1" x14ac:dyDescent="0.3">
      <c r="A11" s="12"/>
      <c r="B11" s="9" t="s">
        <v>417</v>
      </c>
      <c r="C11" s="180">
        <f>BldgBudgets!G11</f>
        <v>0</v>
      </c>
      <c r="D11" s="181">
        <f>BldgBudgets!H11</f>
        <v>0</v>
      </c>
      <c r="E11" s="60">
        <f>SUMIFS(tbl_Bldg3[Amount:],tbl_Bldg3[Category Transfer To:],B11,tbl_Bldg3[[Quarter  ]],$E$6,tbl_Bldg3[Approved],"&gt;0",tbl_Bldg3[Category],$E$8)-SUMIFS(tbl_Bldg3[Amount:],tbl_Bldg3[Category Transfer From:],B11,tbl_Bldg3[[Quarter  ]],$E$6,tbl_Bldg3[Approved],"&gt;0",tbl_Bldg3[Category],$E$8)</f>
        <v>0</v>
      </c>
      <c r="F11" s="61">
        <f>SUMIFS(tbl_Bldg3[Amount:],tbl_Bldg3[Category Transfer To:],B11,tbl_Bldg3[[Quarter  ]],$E$6,tbl_Bldg3[Approved],"&gt;0",tbl_Bldg3[Category],$F$8)-SUMIFS(tbl_Bldg3[Amount:],tbl_Bldg3[Category Transfer From:],B11,tbl_Bldg3[[Quarter  ]],$E$6,tbl_Bldg3[Approved],"&gt;0",tbl_Bldg3[Category],$F$8)</f>
        <v>0</v>
      </c>
      <c r="G11" s="60">
        <f>SUMIFS(tbl_Bldg3[Amount:],tbl_Bldg3[Category Transfer To:],B11,tbl_Bldg3[[Quarter  ]],$G$6,tbl_Bldg3[Approved],"&gt;0",tbl_Bldg3[Category],$G$8)-SUMIFS(tbl_Bldg3[Amount:],tbl_Bldg3[Category Transfer From:],B11,tbl_Bldg3[[Quarter  ]],$G$6,tbl_Bldg3[Approved],"&gt;0",tbl_Bldg3[Category],$G$8)</f>
        <v>0</v>
      </c>
      <c r="H11" s="61">
        <f>SUMIFS(tbl_Bldg3[Amount:],tbl_Bldg3[Category Transfer To:],B11,tbl_Bldg3[[Quarter  ]],$G$6,tbl_Bldg3[Approved],"&gt;0",tbl_Bldg3[Category],$H$8)-SUMIFS(tbl_Bldg3[Amount:],tbl_Bldg3[Category Transfer From:],B11,tbl_Bldg3[[Quarter  ]],$G$6,tbl_Bldg3[Approved],"&gt;0",tbl_Bldg3[Category],$H$8)</f>
        <v>0</v>
      </c>
      <c r="I11" s="60">
        <f>SUMIFS(tbl_Bldg3[Amount:],tbl_Bldg3[Category Transfer To:],B11,tbl_Bldg3[[Quarter  ]],$I$6,tbl_Bldg3[Approved],"&gt;0",tbl_Bldg3[Category],$I$8)-SUMIFS(tbl_Bldg3[Amount:],tbl_Bldg3[Category Transfer From:],B11,tbl_Bldg3[[Quarter  ]],$I$6,tbl_Bldg3[Approved],"&gt;0",tbl_Bldg3[Category],$I$8)</f>
        <v>0</v>
      </c>
      <c r="J11" s="61">
        <f>SUMIFS(tbl_Bldg3[Amount:],tbl_Bldg3[Category Transfer To:],B11,tbl_Bldg3[[Quarter  ]],$I$6,tbl_Bldg3[Approved],"&gt;0",tbl_Bldg3[Category],$J$8)-SUMIFS(tbl_Bldg3[Amount:],tbl_Bldg3[Category Transfer From:],B11,tbl_Bldg3[[Quarter  ]],$I$6,tbl_Bldg3[Approved],"&gt;0",tbl_Bldg3[Category],$J$8)</f>
        <v>0</v>
      </c>
      <c r="K11" s="60">
        <f>SUMIFS(tbl_Bldg3[Amount:],tbl_Bldg3[Category Transfer To:],B11,tbl_Bldg3[[Quarter  ]],$K$6,tbl_Bldg3[Approved],"&gt;0",tbl_Bldg3[Category],$K$8)-SUMIFS(tbl_Bldg3[Amount:],tbl_Bldg3[Category Transfer From:],B11,tbl_Bldg3[[Quarter  ]],$K$6,tbl_Bldg3[Approved],"&gt;0",tbl_Bldg3[Category],$K$8)</f>
        <v>0</v>
      </c>
      <c r="L11" s="61">
        <f>SUMIFS(tbl_Bldg3[Amount:],tbl_Bldg3[Category Transfer To:],B11,tbl_Bldg3[[Quarter  ]],$K$6,tbl_Bldg3[Approved],"&gt;0",tbl_Bldg3[Category],$L$8)-SUMIFS(tbl_Bldg3[Amount:],tbl_Bldg3[Category Transfer From:],B11,tbl_Bldg3[[Quarter  ]],$K$6,tbl_Bldg3[Approved],"&gt;0",tbl_Bldg3[Category],$L$8)</f>
        <v>0</v>
      </c>
      <c r="M11" s="109">
        <f t="shared" si="1"/>
        <v>0</v>
      </c>
      <c r="N11" s="110">
        <f t="shared" si="0"/>
        <v>0</v>
      </c>
    </row>
    <row r="12" spans="1:14" ht="15" customHeight="1" x14ac:dyDescent="0.3">
      <c r="A12" s="12"/>
      <c r="B12" s="9" t="s">
        <v>418</v>
      </c>
      <c r="C12" s="180">
        <f>BldgBudgets!G12</f>
        <v>0</v>
      </c>
      <c r="D12" s="181">
        <f>BldgBudgets!H12</f>
        <v>0</v>
      </c>
      <c r="E12" s="258">
        <f>SUMIFS(tbl_Bldg3[Amount:],tbl_Bldg3[Category Transfer To:],B12,tbl_Bldg3[[Quarter  ]],$E$6,tbl_Bldg3[Approved],"&gt;0",tbl_Bldg3[Category],$E$8)-SUMIFS(tbl_Bldg3[Amount:],tbl_Bldg3[Category Transfer From:],B12,tbl_Bldg3[[Quarter  ]],$E$6,tbl_Bldg3[Approved],"&gt;0",tbl_Bldg3[Category],$E$8)</f>
        <v>0</v>
      </c>
      <c r="F12" s="61">
        <f>SUMIFS(tbl_Bldg3[Amount:],tbl_Bldg3[Category Transfer To:],B12,tbl_Bldg3[[Quarter  ]],$E$6,tbl_Bldg3[Approved],"&gt;0",tbl_Bldg3[Category],$F$8)-SUMIFS(tbl_Bldg3[Amount:],tbl_Bldg3[Category Transfer From:],B12,tbl_Bldg3[[Quarter  ]],$E$6,tbl_Bldg3[Approved],"&gt;0",tbl_Bldg3[Category],$F$8)</f>
        <v>0</v>
      </c>
      <c r="G12" s="60">
        <f>SUMIFS(tbl_Bldg3[Amount:],tbl_Bldg3[Category Transfer To:],B12,tbl_Bldg3[[Quarter  ]],$G$6,tbl_Bldg3[Approved],"&gt;0",tbl_Bldg3[Category],$G$8)-SUMIFS(tbl_Bldg3[Amount:],tbl_Bldg3[Category Transfer From:],B12,tbl_Bldg3[[Quarter  ]],$G$6,tbl_Bldg3[Approved],"&gt;0",tbl_Bldg3[Category],$G$8)</f>
        <v>0</v>
      </c>
      <c r="H12" s="61">
        <f>SUMIFS(tbl_Bldg3[Amount:],tbl_Bldg3[Category Transfer To:],B12,tbl_Bldg3[[Quarter  ]],$G$6,tbl_Bldg3[Approved],"&gt;0",tbl_Bldg3[Category],$H$8)-SUMIFS(tbl_Bldg3[Amount:],tbl_Bldg3[Category Transfer From:],B12,tbl_Bldg3[[Quarter  ]],$G$6,tbl_Bldg3[Approved],"&gt;0",tbl_Bldg3[Category],$H$8)</f>
        <v>0</v>
      </c>
      <c r="I12" s="60">
        <f>SUMIFS(tbl_Bldg3[Amount:],tbl_Bldg3[Category Transfer To:],B12,tbl_Bldg3[[Quarter  ]],$I$6,tbl_Bldg3[Approved],"&gt;0",tbl_Bldg3[Category],$I$8)-SUMIFS(tbl_Bldg3[Amount:],tbl_Bldg3[Category Transfer From:],B12,tbl_Bldg3[[Quarter  ]],$I$6,tbl_Bldg3[Approved],"&gt;0",tbl_Bldg3[Category],$I$8)</f>
        <v>0</v>
      </c>
      <c r="J12" s="61">
        <f>SUMIFS(tbl_Bldg3[Amount:],tbl_Bldg3[Category Transfer To:],B12,tbl_Bldg3[[Quarter  ]],$I$6,tbl_Bldg3[Approved],"&gt;0",tbl_Bldg3[Category],$J$8)-SUMIFS(tbl_Bldg3[Amount:],tbl_Bldg3[Category Transfer From:],B12,tbl_Bldg3[[Quarter  ]],$I$6,tbl_Bldg3[Approved],"&gt;0",tbl_Bldg3[Category],$J$8)</f>
        <v>0</v>
      </c>
      <c r="K12" s="60">
        <f>SUMIFS(tbl_Bldg3[Amount:],tbl_Bldg3[Category Transfer To:],B12,tbl_Bldg3[[Quarter  ]],$K$6,tbl_Bldg3[Approved],"&gt;0",tbl_Bldg3[Category],$K$8)-SUMIFS(tbl_Bldg3[Amount:],tbl_Bldg3[Category Transfer From:],B12,tbl_Bldg3[[Quarter  ]],$K$6,tbl_Bldg3[Approved],"&gt;0",tbl_Bldg3[Category],$K$8)</f>
        <v>0</v>
      </c>
      <c r="L12" s="61">
        <f>SUMIFS(tbl_Bldg3[Amount:],tbl_Bldg3[Category Transfer To:],B12,tbl_Bldg3[[Quarter  ]],$K$6,tbl_Bldg3[Approved],"&gt;0",tbl_Bldg3[Category],$L$8)-SUMIFS(tbl_Bldg3[Amount:],tbl_Bldg3[Category Transfer From:],B12,tbl_Bldg3[[Quarter  ]],$K$6,tbl_Bldg3[Approved],"&gt;0",tbl_Bldg3[Category],$L$8)</f>
        <v>0</v>
      </c>
      <c r="M12" s="109">
        <f t="shared" si="1"/>
        <v>0</v>
      </c>
      <c r="N12" s="110">
        <f t="shared" si="0"/>
        <v>0</v>
      </c>
    </row>
    <row r="13" spans="1:14" ht="15" customHeight="1" x14ac:dyDescent="0.3">
      <c r="A13" s="12"/>
      <c r="B13" s="9" t="s">
        <v>419</v>
      </c>
      <c r="C13" s="180">
        <f>BldgBudgets!G13</f>
        <v>0</v>
      </c>
      <c r="D13" s="181">
        <f>BldgBudgets!H13</f>
        <v>0</v>
      </c>
      <c r="E13" s="60">
        <f>SUMIFS(tbl_Bldg3[Amount:],tbl_Bldg3[Category Transfer To:],B13,tbl_Bldg3[[Quarter  ]],$E$6,tbl_Bldg3[Approved],"&gt;0",tbl_Bldg3[Category],$E$8)-SUMIFS(tbl_Bldg3[Amount:],tbl_Bldg3[Category Transfer From:],B13,tbl_Bldg3[[Quarter  ]],$E$6,tbl_Bldg3[Approved],"&gt;0",tbl_Bldg3[Category],$E$8)</f>
        <v>0</v>
      </c>
      <c r="F13" s="61">
        <f>SUMIFS(tbl_Bldg3[Amount:],tbl_Bldg3[Category Transfer To:],B13,tbl_Bldg3[[Quarter  ]],$E$6,tbl_Bldg3[Approved],"&gt;0",tbl_Bldg3[Category],$F$8)-SUMIFS(tbl_Bldg3[Amount:],tbl_Bldg3[Category Transfer From:],B13,tbl_Bldg3[[Quarter  ]],$E$6,tbl_Bldg3[Approved],"&gt;0",tbl_Bldg3[Category],$F$8)</f>
        <v>0</v>
      </c>
      <c r="G13" s="60">
        <f>SUMIFS(tbl_Bldg3[Amount:],tbl_Bldg3[Category Transfer To:],B13,tbl_Bldg3[[Quarter  ]],$G$6,tbl_Bldg3[Approved],"&gt;0",tbl_Bldg3[Category],$G$8)-SUMIFS(tbl_Bldg3[Amount:],tbl_Bldg3[Category Transfer From:],B13,tbl_Bldg3[[Quarter  ]],$G$6,tbl_Bldg3[Approved],"&gt;0",tbl_Bldg3[Category],$G$8)</f>
        <v>0</v>
      </c>
      <c r="H13" s="61">
        <f>SUMIFS(tbl_Bldg3[Amount:],tbl_Bldg3[Category Transfer To:],B13,tbl_Bldg3[[Quarter  ]],$G$6,tbl_Bldg3[Approved],"&gt;0",tbl_Bldg3[Category],$H$8)-SUMIFS(tbl_Bldg3[Amount:],tbl_Bldg3[Category Transfer From:],B13,tbl_Bldg3[[Quarter  ]],$G$6,tbl_Bldg3[Approved],"&gt;0",tbl_Bldg3[Category],$H$8)</f>
        <v>0</v>
      </c>
      <c r="I13" s="60">
        <f>SUMIFS(tbl_Bldg3[Amount:],tbl_Bldg3[Category Transfer To:],B13,tbl_Bldg3[[Quarter  ]],$I$6,tbl_Bldg3[Approved],"&gt;0",tbl_Bldg3[Category],$I$8)-SUMIFS(tbl_Bldg3[Amount:],tbl_Bldg3[Category Transfer From:],B13,tbl_Bldg3[[Quarter  ]],$I$6,tbl_Bldg3[Approved],"&gt;0",tbl_Bldg3[Category],$I$8)</f>
        <v>0</v>
      </c>
      <c r="J13" s="61">
        <f>SUMIFS(tbl_Bldg3[Amount:],tbl_Bldg3[Category Transfer To:],B13,tbl_Bldg3[[Quarter  ]],$I$6,tbl_Bldg3[Approved],"&gt;0",tbl_Bldg3[Category],$J$8)-SUMIFS(tbl_Bldg3[Amount:],tbl_Bldg3[Category Transfer From:],B13,tbl_Bldg3[[Quarter  ]],$I$6,tbl_Bldg3[Approved],"&gt;0",tbl_Bldg3[Category],$J$8)</f>
        <v>0</v>
      </c>
      <c r="K13" s="60">
        <f>SUMIFS(tbl_Bldg3[Amount:],tbl_Bldg3[Category Transfer To:],B13,tbl_Bldg3[[Quarter  ]],$K$6,tbl_Bldg3[Approved],"&gt;0",tbl_Bldg3[Category],$K$8)-SUMIFS(tbl_Bldg3[Amount:],tbl_Bldg3[Category Transfer From:],B13,tbl_Bldg3[[Quarter  ]],$K$6,tbl_Bldg3[Approved],"&gt;0",tbl_Bldg3[Category],$K$8)</f>
        <v>0</v>
      </c>
      <c r="L13" s="61">
        <f>SUMIFS(tbl_Bldg3[Amount:],tbl_Bldg3[Category Transfer To:],B13,tbl_Bldg3[[Quarter  ]],$K$6,tbl_Bldg3[Approved],"&gt;0",tbl_Bldg3[Category],$L$8)-SUMIFS(tbl_Bldg3[Amount:],tbl_Bldg3[Category Transfer From:],B13,tbl_Bldg3[[Quarter  ]],$K$6,tbl_Bldg3[Approved],"&gt;0",tbl_Bldg3[Category],$L$8)</f>
        <v>0</v>
      </c>
      <c r="M13" s="109">
        <f t="shared" si="1"/>
        <v>0</v>
      </c>
      <c r="N13" s="110">
        <f t="shared" si="0"/>
        <v>0</v>
      </c>
    </row>
    <row r="14" spans="1:14" ht="15" customHeight="1" x14ac:dyDescent="0.3">
      <c r="A14" s="13"/>
      <c r="B14" s="16" t="s">
        <v>433</v>
      </c>
      <c r="C14" s="200">
        <f>BldgBudgets!G14</f>
        <v>0</v>
      </c>
      <c r="D14" s="201">
        <f>BldgBudgets!H14</f>
        <v>0</v>
      </c>
      <c r="E14" s="170">
        <f>SUMIFS(tbl_Bldg3[Amount:],tbl_Bldg3[Category Transfer To:],B14,tbl_Bldg3[[Quarter  ]],$E$6,tbl_Bldg3[Approved],"&gt;0",tbl_Bldg3[Category],$E$8)-SUMIFS(tbl_Bldg3[Amount:],tbl_Bldg3[Category Transfer From:],B14,tbl_Bldg3[[Quarter  ]],$E$6,tbl_Bldg3[Approved],"&gt;0",tbl_Bldg3[Category],$E$8)</f>
        <v>0</v>
      </c>
      <c r="F14" s="171">
        <f>SUMIFS(tbl_Bldg3[Amount:],tbl_Bldg3[Category Transfer To:],B14,tbl_Bldg3[[Quarter  ]],$E$6,tbl_Bldg3[Approved],"&gt;0",tbl_Bldg3[Category],$F$8)-SUMIFS(tbl_Bldg3[Amount:],tbl_Bldg3[Category Transfer From:],B14,tbl_Bldg3[[Quarter  ]],$E$6,tbl_Bldg3[Approved],"&gt;0",tbl_Bldg3[Category],$F$8)</f>
        <v>0</v>
      </c>
      <c r="G14" s="170">
        <f>SUMIFS(tbl_Bldg3[Amount:],tbl_Bldg3[Category Transfer To:],B14,tbl_Bldg3[[Quarter  ]],$G$6,tbl_Bldg3[Approved],"&gt;0",tbl_Bldg3[Category],$G$8)-SUMIFS(tbl_Bldg3[Amount:],tbl_Bldg3[Category Transfer From:],B14,tbl_Bldg3[[Quarter  ]],$G$6,tbl_Bldg3[Approved],"&gt;0",tbl_Bldg3[Category],$G$8)</f>
        <v>0</v>
      </c>
      <c r="H14" s="171">
        <f>SUMIFS(tbl_Bldg3[Amount:],tbl_Bldg3[Category Transfer To:],B14,tbl_Bldg3[[Quarter  ]],$G$6,tbl_Bldg3[Approved],"&gt;0",tbl_Bldg3[Category],$H$8)-SUMIFS(tbl_Bldg3[Amount:],tbl_Bldg3[Category Transfer From:],B14,tbl_Bldg3[[Quarter  ]],$G$6,tbl_Bldg3[Approved],"&gt;0",tbl_Bldg3[Category],$H$8)</f>
        <v>0</v>
      </c>
      <c r="I14" s="170">
        <f>SUMIFS(tbl_Bldg3[Amount:],tbl_Bldg3[Category Transfer To:],B14,tbl_Bldg3[[Quarter  ]],$I$6,tbl_Bldg3[Approved],"&gt;0",tbl_Bldg3[Category],$I$8)-SUMIFS(tbl_Bldg3[Amount:],tbl_Bldg3[Category Transfer From:],B14,tbl_Bldg3[[Quarter  ]],$I$6,tbl_Bldg3[Approved],"&gt;0",tbl_Bldg3[Category],$I$8)</f>
        <v>0</v>
      </c>
      <c r="J14" s="171">
        <f>SUMIFS(tbl_Bldg3[Amount:],tbl_Bldg3[Category Transfer To:],B14,tbl_Bldg3[[Quarter  ]],$I$6,tbl_Bldg3[Approved],"&gt;0",tbl_Bldg3[Category],$J$8)-SUMIFS(tbl_Bldg3[Amount:],tbl_Bldg3[Category Transfer From:],B14,tbl_Bldg3[[Quarter  ]],$I$6,tbl_Bldg3[Approved],"&gt;0",tbl_Bldg3[Category],$J$8)</f>
        <v>0</v>
      </c>
      <c r="K14" s="172">
        <f>SUMIFS(tbl_Bldg3[Amount:],tbl_Bldg3[Category Transfer To:],B14,tbl_Bldg3[[Quarter  ]],$K$6,tbl_Bldg3[Approved],"&gt;0",tbl_Bldg3[Category],$K$8)-SUMIFS(tbl_Bldg3[Amount:],tbl_Bldg3[Category Transfer From:],B14,tbl_Bldg3[[Quarter  ]],$K$6,tbl_Bldg3[Approved],"&gt;0",tbl_Bldg3[Category],$K$8)</f>
        <v>0</v>
      </c>
      <c r="L14" s="170">
        <f>SUMIFS(tbl_Bldg3[Amount:],tbl_Bldg3[Category Transfer To:],B14,tbl_Bldg3[[Quarter  ]],$K$6,tbl_Bldg3[Approved],"&gt;0",tbl_Bldg3[Category],$L$8)-SUMIFS(tbl_Bldg3[Amount:],tbl_Bldg3[Category Transfer From:],B14,tbl_Bldg3[[Quarter  ]],$K$6,tbl_Bldg3[Approved],"&gt;0",tbl_Bldg3[Category],$L$8)</f>
        <v>0</v>
      </c>
      <c r="M14" s="82">
        <f t="shared" si="1"/>
        <v>0</v>
      </c>
      <c r="N14" s="115">
        <f t="shared" si="0"/>
        <v>0</v>
      </c>
    </row>
    <row r="15" spans="1:14" ht="15" customHeight="1" x14ac:dyDescent="0.3">
      <c r="A15" s="12"/>
      <c r="B15" s="9" t="s">
        <v>420</v>
      </c>
      <c r="C15" s="178">
        <f>BldgBudgets!G15</f>
        <v>0</v>
      </c>
      <c r="D15" s="179">
        <f>BldgBudgets!H15</f>
        <v>0</v>
      </c>
      <c r="E15" s="58">
        <f>SUMIFS(tbl_Bldg3[Amount:],tbl_Bldg3[Category Transfer To:],B15,tbl_Bldg3[[Quarter  ]],$E$6,tbl_Bldg3[Approved],"&gt;0",tbl_Bldg3[Category],$E$8)-SUMIFS(tbl_Bldg3[Amount:],tbl_Bldg3[Category Transfer From:],B15,tbl_Bldg3[[Quarter  ]],$E$6,tbl_Bldg3[Approved],"&gt;0",tbl_Bldg3[Category],$E$8)</f>
        <v>0</v>
      </c>
      <c r="F15" s="59">
        <f>SUMIFS(tbl_Bldg3[Amount:],tbl_Bldg3[Category Transfer To:],B15,tbl_Bldg3[[Quarter  ]],$E$6,tbl_Bldg3[Approved],"&gt;0",tbl_Bldg3[Category],$F$8)-SUMIFS(tbl_Bldg3[Amount:],tbl_Bldg3[Category Transfer From:],B15,tbl_Bldg3[[Quarter  ]],$E$6,tbl_Bldg3[Approved],"&gt;0",tbl_Bldg3[Category],$F$8)</f>
        <v>0</v>
      </c>
      <c r="G15" s="58">
        <f>SUMIFS(tbl_Bldg3[Amount:],tbl_Bldg3[Category Transfer To:],B15,tbl_Bldg3[[Quarter  ]],$G$6,tbl_Bldg3[Approved],"&gt;0",tbl_Bldg3[Category],$G$8)-SUMIFS(tbl_Bldg3[Amount:],tbl_Bldg3[Category Transfer From:],B15,tbl_Bldg3[[Quarter  ]],$G$6,tbl_Bldg3[Approved],"&gt;0",tbl_Bldg3[Category],$G$8)</f>
        <v>0</v>
      </c>
      <c r="H15" s="59">
        <f>SUMIFS(tbl_Bldg3[Amount:],tbl_Bldg3[Category Transfer To:],B15,tbl_Bldg3[[Quarter  ]],$G$6,tbl_Bldg3[Approved],"&gt;0",tbl_Bldg3[Category],$H$8)-SUMIFS(tbl_Bldg3[Amount:],tbl_Bldg3[Category Transfer From:],B15,tbl_Bldg3[[Quarter  ]],$G$6,tbl_Bldg3[Approved],"&gt;0",tbl_Bldg3[Category],$H$8)</f>
        <v>0</v>
      </c>
      <c r="I15" s="58">
        <f>SUMIFS(tbl_Bldg3[Amount:],tbl_Bldg3[Category Transfer To:],B15,tbl_Bldg3[[Quarter  ]],$I$6,tbl_Bldg3[Approved],"&gt;0",tbl_Bldg3[Category],$I$8)-SUMIFS(tbl_Bldg3[Amount:],tbl_Bldg3[Category Transfer From:],B15,tbl_Bldg3[[Quarter  ]],$I$6,tbl_Bldg3[Approved],"&gt;0",tbl_Bldg3[Category],$I$8)</f>
        <v>0</v>
      </c>
      <c r="J15" s="59">
        <f>SUMIFS(tbl_Bldg3[Amount:],tbl_Bldg3[Category Transfer To:],B15,tbl_Bldg3[[Quarter  ]],$I$6,tbl_Bldg3[Approved],"&gt;0",tbl_Bldg3[Category],$J$8)-SUMIFS(tbl_Bldg3[Amount:],tbl_Bldg3[Category Transfer From:],B15,tbl_Bldg3[[Quarter  ]],$I$6,tbl_Bldg3[Approved],"&gt;0",tbl_Bldg3[Category],$J$8)</f>
        <v>0</v>
      </c>
      <c r="K15" s="58">
        <f>SUMIFS(tbl_Bldg3[Amount:],tbl_Bldg3[Category Transfer To:],B15,tbl_Bldg3[[Quarter  ]],$K$6,tbl_Bldg3[Approved],"&gt;0",tbl_Bldg3[Category],$K$8)-SUMIFS(tbl_Bldg3[Amount:],tbl_Bldg3[Category Transfer From:],B15,tbl_Bldg3[[Quarter  ]],$K$6,tbl_Bldg3[Approved],"&gt;0",tbl_Bldg3[Category],$K$8)</f>
        <v>0</v>
      </c>
      <c r="L15" s="59">
        <f>SUMIFS(tbl_Bldg3[Amount:],tbl_Bldg3[Category Transfer To:],B15,tbl_Bldg3[[Quarter  ]],$K$6,tbl_Bldg3[Approved],"&gt;0",tbl_Bldg3[Category],$L$8)-SUMIFS(tbl_Bldg3[Amount:],tbl_Bldg3[Category Transfer From:],B15,tbl_Bldg3[[Quarter  ]],$K$6,tbl_Bldg3[Approved],"&gt;0",tbl_Bldg3[Category],$L$8)</f>
        <v>0</v>
      </c>
      <c r="M15" s="167">
        <f t="shared" si="1"/>
        <v>0</v>
      </c>
      <c r="N15" s="111">
        <f t="shared" si="0"/>
        <v>0</v>
      </c>
    </row>
    <row r="16" spans="1:14" ht="15" customHeight="1" x14ac:dyDescent="0.3">
      <c r="A16" s="12"/>
      <c r="B16" s="9" t="s">
        <v>421</v>
      </c>
      <c r="C16" s="180">
        <f>BldgBudgets!G16</f>
        <v>0</v>
      </c>
      <c r="D16" s="181">
        <f>BldgBudgets!H16</f>
        <v>0</v>
      </c>
      <c r="E16" s="60">
        <f>SUMIFS(tbl_Bldg3[Amount:],tbl_Bldg3[Category Transfer To:],B16,tbl_Bldg3[[Quarter  ]],$E$6,tbl_Bldg3[Approved],"&gt;0",tbl_Bldg3[Category],$E$8)-SUMIFS(tbl_Bldg3[Amount:],tbl_Bldg3[Category Transfer From:],B16,tbl_Bldg3[[Quarter  ]],$E$6,tbl_Bldg3[Approved],"&gt;0",tbl_Bldg3[Category],$E$8)</f>
        <v>0</v>
      </c>
      <c r="F16" s="61">
        <f>SUMIFS(tbl_Bldg3[Amount:],tbl_Bldg3[Category Transfer To:],B16,tbl_Bldg3[[Quarter  ]],$E$6,tbl_Bldg3[Approved],"&gt;0",tbl_Bldg3[Category],$F$8)-SUMIFS(tbl_Bldg3[Amount:],tbl_Bldg3[Category Transfer From:],B16,tbl_Bldg3[[Quarter  ]],$E$6,tbl_Bldg3[Approved],"&gt;0",tbl_Bldg3[Category],$F$8)</f>
        <v>0</v>
      </c>
      <c r="G16" s="60">
        <f>SUMIFS(tbl_Bldg3[Amount:],tbl_Bldg3[Category Transfer To:],B16,tbl_Bldg3[[Quarter  ]],$G$6,tbl_Bldg3[Approved],"&gt;0",tbl_Bldg3[Category],$G$8)-SUMIFS(tbl_Bldg3[Amount:],tbl_Bldg3[Category Transfer From:],B16,tbl_Bldg3[[Quarter  ]],$G$6,tbl_Bldg3[Approved],"&gt;0",tbl_Bldg3[Category],$G$8)</f>
        <v>0</v>
      </c>
      <c r="H16" s="61">
        <f>SUMIFS(tbl_Bldg3[Amount:],tbl_Bldg3[Category Transfer To:],B16,tbl_Bldg3[[Quarter  ]],$G$6,tbl_Bldg3[Approved],"&gt;0",tbl_Bldg3[Category],$H$8)-SUMIFS(tbl_Bldg3[Amount:],tbl_Bldg3[Category Transfer From:],B16,tbl_Bldg3[[Quarter  ]],$G$6,tbl_Bldg3[Approved],"&gt;0",tbl_Bldg3[Category],$H$8)</f>
        <v>0</v>
      </c>
      <c r="I16" s="60">
        <f>SUMIFS(tbl_Bldg3[Amount:],tbl_Bldg3[Category Transfer To:],B16,tbl_Bldg3[[Quarter  ]],$I$6,tbl_Bldg3[Approved],"&gt;0",tbl_Bldg3[Category],$I$8)-SUMIFS(tbl_Bldg3[Amount:],tbl_Bldg3[Category Transfer From:],B16,tbl_Bldg3[[Quarter  ]],$I$6,tbl_Bldg3[Approved],"&gt;0",tbl_Bldg3[Category],$I$8)</f>
        <v>0</v>
      </c>
      <c r="J16" s="61">
        <f>SUMIFS(tbl_Bldg3[Amount:],tbl_Bldg3[Category Transfer To:],B16,tbl_Bldg3[[Quarter  ]],$I$6,tbl_Bldg3[Approved],"&gt;0",tbl_Bldg3[Category],$J$8)-SUMIFS(tbl_Bldg3[Amount:],tbl_Bldg3[Category Transfer From:],B16,tbl_Bldg3[[Quarter  ]],$I$6,tbl_Bldg3[Approved],"&gt;0",tbl_Bldg3[Category],$J$8)</f>
        <v>0</v>
      </c>
      <c r="K16" s="60">
        <f>SUMIFS(tbl_Bldg3[Amount:],tbl_Bldg3[Category Transfer To:],B16,tbl_Bldg3[[Quarter  ]],$K$6,tbl_Bldg3[Approved],"&gt;0",tbl_Bldg3[Category],$K$8)-SUMIFS(tbl_Bldg3[Amount:],tbl_Bldg3[Category Transfer From:],B16,tbl_Bldg3[[Quarter  ]],$K$6,tbl_Bldg3[Approved],"&gt;0",tbl_Bldg3[Category],$K$8)</f>
        <v>0</v>
      </c>
      <c r="L16" s="61">
        <f>SUMIFS(tbl_Bldg3[Amount:],tbl_Bldg3[Category Transfer To:],B16,tbl_Bldg3[[Quarter  ]],$K$6,tbl_Bldg3[Approved],"&gt;0",tbl_Bldg3[Category],$L$8)-SUMIFS(tbl_Bldg3[Amount:],tbl_Bldg3[Category Transfer From:],B16,tbl_Bldg3[[Quarter  ]],$K$6,tbl_Bldg3[Approved],"&gt;0",tbl_Bldg3[Category],$L$8)</f>
        <v>0</v>
      </c>
      <c r="M16" s="109">
        <f t="shared" si="1"/>
        <v>0</v>
      </c>
      <c r="N16" s="110">
        <f t="shared" si="0"/>
        <v>0</v>
      </c>
    </row>
    <row r="17" spans="1:14" ht="15" customHeight="1" x14ac:dyDescent="0.3">
      <c r="A17" s="12"/>
      <c r="B17" s="9" t="s">
        <v>422</v>
      </c>
      <c r="C17" s="180">
        <f>BldgBudgets!G17</f>
        <v>0</v>
      </c>
      <c r="D17" s="181">
        <f>BldgBudgets!H17</f>
        <v>0</v>
      </c>
      <c r="E17" s="60">
        <f>SUMIFS(tbl_Bldg3[Amount:],tbl_Bldg3[Category Transfer To:],B17,tbl_Bldg3[[Quarter  ]],$E$6,tbl_Bldg3[Approved],"&gt;0",tbl_Bldg3[Category],$E$8)-SUMIFS(tbl_Bldg3[Amount:],tbl_Bldg3[Category Transfer From:],B17,tbl_Bldg3[[Quarter  ]],$E$6,tbl_Bldg3[Approved],"&gt;0",tbl_Bldg3[Category],$E$8)</f>
        <v>0</v>
      </c>
      <c r="F17" s="61">
        <f>SUMIFS(tbl_Bldg3[Amount:],tbl_Bldg3[Category Transfer To:],B17,tbl_Bldg3[[Quarter  ]],$E$6,tbl_Bldg3[Approved],"&gt;0",tbl_Bldg3[Category],$F$8)-SUMIFS(tbl_Bldg3[Amount:],tbl_Bldg3[Category Transfer From:],B17,tbl_Bldg3[[Quarter  ]],$E$6,tbl_Bldg3[Approved],"&gt;0",tbl_Bldg3[Category],$F$8)</f>
        <v>0</v>
      </c>
      <c r="G17" s="60">
        <f>SUMIFS(tbl_Bldg3[Amount:],tbl_Bldg3[Category Transfer To:],B17,tbl_Bldg3[[Quarter  ]],$G$6,tbl_Bldg3[Approved],"&gt;0",tbl_Bldg3[Category],$G$8)-SUMIFS(tbl_Bldg3[Amount:],tbl_Bldg3[Category Transfer From:],B17,tbl_Bldg3[[Quarter  ]],$G$6,tbl_Bldg3[Approved],"&gt;0",tbl_Bldg3[Category],$G$8)</f>
        <v>0</v>
      </c>
      <c r="H17" s="61">
        <f>SUMIFS(tbl_Bldg3[Amount:],tbl_Bldg3[Category Transfer To:],B17,tbl_Bldg3[[Quarter  ]],$G$6,tbl_Bldg3[Approved],"&gt;0",tbl_Bldg3[Category],$H$8)-SUMIFS(tbl_Bldg3[Amount:],tbl_Bldg3[Category Transfer From:],B17,tbl_Bldg3[[Quarter  ]],$G$6,tbl_Bldg3[Approved],"&gt;0",tbl_Bldg3[Category],$H$8)</f>
        <v>0</v>
      </c>
      <c r="I17" s="60">
        <f>SUMIFS(tbl_Bldg3[Amount:],tbl_Bldg3[Category Transfer To:],B17,tbl_Bldg3[[Quarter  ]],$I$6,tbl_Bldg3[Approved],"&gt;0",tbl_Bldg3[Category],$I$8)-SUMIFS(tbl_Bldg3[Amount:],tbl_Bldg3[Category Transfer From:],B17,tbl_Bldg3[[Quarter  ]],$I$6,tbl_Bldg3[Approved],"&gt;0",tbl_Bldg3[Category],$I$8)</f>
        <v>0</v>
      </c>
      <c r="J17" s="61">
        <f>SUMIFS(tbl_Bldg3[Amount:],tbl_Bldg3[Category Transfer To:],B17,tbl_Bldg3[[Quarter  ]],$I$6,tbl_Bldg3[Approved],"&gt;0",tbl_Bldg3[Category],$J$8)-SUMIFS(tbl_Bldg3[Amount:],tbl_Bldg3[Category Transfer From:],B17,tbl_Bldg3[[Quarter  ]],$I$6,tbl_Bldg3[Approved],"&gt;0",tbl_Bldg3[Category],$J$8)</f>
        <v>0</v>
      </c>
      <c r="K17" s="60">
        <f>SUMIFS(tbl_Bldg3[Amount:],tbl_Bldg3[Category Transfer To:],B17,tbl_Bldg3[[Quarter  ]],$K$6,tbl_Bldg3[Approved],"&gt;0",tbl_Bldg3[Category],$K$8)-SUMIFS(tbl_Bldg3[Amount:],tbl_Bldg3[Category Transfer From:],B17,tbl_Bldg3[[Quarter  ]],$K$6,tbl_Bldg3[Approved],"&gt;0",tbl_Bldg3[Category],$K$8)</f>
        <v>0</v>
      </c>
      <c r="L17" s="61">
        <f>SUMIFS(tbl_Bldg3[Amount:],tbl_Bldg3[Category Transfer To:],B17,tbl_Bldg3[[Quarter  ]],$K$6,tbl_Bldg3[Approved],"&gt;0",tbl_Bldg3[Category],$L$8)-SUMIFS(tbl_Bldg3[Amount:],tbl_Bldg3[Category Transfer From:],B17,tbl_Bldg3[[Quarter  ]],$K$6,tbl_Bldg3[Approved],"&gt;0",tbl_Bldg3[Category],$L$8)</f>
        <v>0</v>
      </c>
      <c r="M17" s="109">
        <f t="shared" si="1"/>
        <v>0</v>
      </c>
      <c r="N17" s="110">
        <f t="shared" si="0"/>
        <v>0</v>
      </c>
    </row>
    <row r="18" spans="1:14" ht="15" customHeight="1" x14ac:dyDescent="0.3">
      <c r="A18" s="12"/>
      <c r="B18" s="9" t="s">
        <v>423</v>
      </c>
      <c r="C18" s="180">
        <f>BldgBudgets!G18</f>
        <v>0</v>
      </c>
      <c r="D18" s="181">
        <f>BldgBudgets!H18</f>
        <v>0</v>
      </c>
      <c r="E18" s="60">
        <f>SUMIFS(tbl_Bldg3[Amount:],tbl_Bldg3[Category Transfer To:],B18,tbl_Bldg3[[Quarter  ]],$E$6,tbl_Bldg3[Approved],"&gt;0",tbl_Bldg3[Category],$E$8)-SUMIFS(tbl_Bldg3[Amount:],tbl_Bldg3[Category Transfer From:],B18,tbl_Bldg3[[Quarter  ]],$E$6,tbl_Bldg3[Approved],"&gt;0",tbl_Bldg3[Category],$E$8)</f>
        <v>0</v>
      </c>
      <c r="F18" s="61">
        <f>SUMIFS(tbl_Bldg3[Amount:],tbl_Bldg3[Category Transfer To:],B18,tbl_Bldg3[[Quarter  ]],$E$6,tbl_Bldg3[Approved],"&gt;0",tbl_Bldg3[Category],$F$8)-SUMIFS(tbl_Bldg3[Amount:],tbl_Bldg3[Category Transfer From:],B18,tbl_Bldg3[[Quarter  ]],$E$6,tbl_Bldg3[Approved],"&gt;0",tbl_Bldg3[Category],$F$8)</f>
        <v>0</v>
      </c>
      <c r="G18" s="60">
        <f>SUMIFS(tbl_Bldg3[Amount:],tbl_Bldg3[Category Transfer To:],B18,tbl_Bldg3[[Quarter  ]],$G$6,tbl_Bldg3[Approved],"&gt;0",tbl_Bldg3[Category],$G$8)-SUMIFS(tbl_Bldg3[Amount:],tbl_Bldg3[Category Transfer From:],B18,tbl_Bldg3[[Quarter  ]],$G$6,tbl_Bldg3[Approved],"&gt;0",tbl_Bldg3[Category],$G$8)</f>
        <v>0</v>
      </c>
      <c r="H18" s="61">
        <f>SUMIFS(tbl_Bldg3[Amount:],tbl_Bldg3[Category Transfer To:],B18,tbl_Bldg3[[Quarter  ]],$G$6,tbl_Bldg3[Approved],"&gt;0",tbl_Bldg3[Category],$H$8)-SUMIFS(tbl_Bldg3[Amount:],tbl_Bldg3[Category Transfer From:],B18,tbl_Bldg3[[Quarter  ]],$G$6,tbl_Bldg3[Approved],"&gt;0",tbl_Bldg3[Category],$H$8)</f>
        <v>0</v>
      </c>
      <c r="I18" s="60">
        <f>SUMIFS(tbl_Bldg3[Amount:],tbl_Bldg3[Category Transfer To:],B18,tbl_Bldg3[[Quarter  ]],$I$6,tbl_Bldg3[Approved],"&gt;0",tbl_Bldg3[Category],$I$8)-SUMIFS(tbl_Bldg3[Amount:],tbl_Bldg3[Category Transfer From:],B18,tbl_Bldg3[[Quarter  ]],$I$6,tbl_Bldg3[Approved],"&gt;0",tbl_Bldg3[Category],$I$8)</f>
        <v>0</v>
      </c>
      <c r="J18" s="61">
        <f>SUMIFS(tbl_Bldg3[Amount:],tbl_Bldg3[Category Transfer To:],B18,tbl_Bldg3[[Quarter  ]],$I$6,tbl_Bldg3[Approved],"&gt;0",tbl_Bldg3[Category],$J$8)-SUMIFS(tbl_Bldg3[Amount:],tbl_Bldg3[Category Transfer From:],B18,tbl_Bldg3[[Quarter  ]],$I$6,tbl_Bldg3[Approved],"&gt;0",tbl_Bldg3[Category],$J$8)</f>
        <v>0</v>
      </c>
      <c r="K18" s="60">
        <f>SUMIFS(tbl_Bldg3[Amount:],tbl_Bldg3[Category Transfer To:],B18,tbl_Bldg3[[Quarter  ]],$K$6,tbl_Bldg3[Approved],"&gt;0",tbl_Bldg3[Category],$K$8)-SUMIFS(tbl_Bldg3[Amount:],tbl_Bldg3[Category Transfer From:],B18,tbl_Bldg3[[Quarter  ]],$K$6,tbl_Bldg3[Approved],"&gt;0",tbl_Bldg3[Category],$K$8)</f>
        <v>0</v>
      </c>
      <c r="L18" s="61">
        <f>SUMIFS(tbl_Bldg3[Amount:],tbl_Bldg3[Category Transfer To:],B18,tbl_Bldg3[[Quarter  ]],$K$6,tbl_Bldg3[Approved],"&gt;0",tbl_Bldg3[Category],$L$8)-SUMIFS(tbl_Bldg3[Amount:],tbl_Bldg3[Category Transfer From:],B18,tbl_Bldg3[[Quarter  ]],$K$6,tbl_Bldg3[Approved],"&gt;0",tbl_Bldg3[Category],$L$8)</f>
        <v>0</v>
      </c>
      <c r="M18" s="109">
        <f t="shared" si="1"/>
        <v>0</v>
      </c>
      <c r="N18" s="110">
        <f t="shared" si="0"/>
        <v>0</v>
      </c>
    </row>
    <row r="19" spans="1:14" ht="15" customHeight="1" x14ac:dyDescent="0.3">
      <c r="A19" s="13"/>
      <c r="B19" s="16" t="s">
        <v>434</v>
      </c>
      <c r="C19" s="200">
        <f>BldgBudgets!G19</f>
        <v>0</v>
      </c>
      <c r="D19" s="201">
        <f>BldgBudgets!H19</f>
        <v>0</v>
      </c>
      <c r="E19" s="173">
        <f>SUMIFS(tbl_Bldg3[Amount:],tbl_Bldg3[Category Transfer To:],B19,tbl_Bldg3[[Quarter  ]],$E$6,tbl_Bldg3[Approved],"&gt;0",tbl_Bldg3[Category],$E$8)-SUMIFS(tbl_Bldg3[Amount:],tbl_Bldg3[Category Transfer From:],B19,tbl_Bldg3[[Quarter  ]],$E$6,tbl_Bldg3[Approved],"&gt;0",tbl_Bldg3[Category],$E$8)</f>
        <v>0</v>
      </c>
      <c r="F19" s="174">
        <f>SUMIFS(tbl_Bldg3[Amount:],tbl_Bldg3[Category Transfer To:],B19,tbl_Bldg3[[Quarter  ]],$E$6,tbl_Bldg3[Approved],"&gt;0",tbl_Bldg3[Category],$F$8)-SUMIFS(tbl_Bldg3[Amount:],tbl_Bldg3[Category Transfer From:],B19,tbl_Bldg3[[Quarter  ]],$E$6,tbl_Bldg3[Approved],"&gt;0",tbl_Bldg3[Category],$F$8)</f>
        <v>0</v>
      </c>
      <c r="G19" s="173">
        <f>SUMIFS(tbl_Bldg3[Amount:],tbl_Bldg3[Category Transfer To:],B19,tbl_Bldg3[[Quarter  ]],$G$6,tbl_Bldg3[Approved],"&gt;0",tbl_Bldg3[Category],$G$8)-SUMIFS(tbl_Bldg3[Amount:],tbl_Bldg3[Category Transfer From:],B19,tbl_Bldg3[[Quarter  ]],$G$6,tbl_Bldg3[Approved],"&gt;0",tbl_Bldg3[Category],$G$8)</f>
        <v>0</v>
      </c>
      <c r="H19" s="174">
        <f>SUMIFS(tbl_Bldg3[Amount:],tbl_Bldg3[Category Transfer To:],B19,tbl_Bldg3[[Quarter  ]],$G$6,tbl_Bldg3[Approved],"&gt;0",tbl_Bldg3[Category],$H$8)-SUMIFS(tbl_Bldg3[Amount:],tbl_Bldg3[Category Transfer From:],B19,tbl_Bldg3[[Quarter  ]],$G$6,tbl_Bldg3[Approved],"&gt;0",tbl_Bldg3[Category],$H$8)</f>
        <v>0</v>
      </c>
      <c r="I19" s="173">
        <f>SUMIFS(tbl_Bldg3[Amount:],tbl_Bldg3[Category Transfer To:],B19,tbl_Bldg3[[Quarter  ]],$I$6,tbl_Bldg3[Approved],"&gt;0",tbl_Bldg3[Category],$I$8)-SUMIFS(tbl_Bldg3[Amount:],tbl_Bldg3[Category Transfer From:],B19,tbl_Bldg3[[Quarter  ]],$I$6,tbl_Bldg3[Approved],"&gt;0",tbl_Bldg3[Category],$I$8)</f>
        <v>0</v>
      </c>
      <c r="J19" s="174">
        <f>SUMIFS(tbl_Bldg3[Amount:],tbl_Bldg3[Category Transfer To:],B19,tbl_Bldg3[[Quarter  ]],$I$6,tbl_Bldg3[Approved],"&gt;0",tbl_Bldg3[Category],$J$8)-SUMIFS(tbl_Bldg3[Amount:],tbl_Bldg3[Category Transfer From:],B19,tbl_Bldg3[[Quarter  ]],$I$6,tbl_Bldg3[Approved],"&gt;0",tbl_Bldg3[Category],$J$8)</f>
        <v>0</v>
      </c>
      <c r="K19" s="173">
        <f>SUMIFS(tbl_Bldg3[Amount:],tbl_Bldg3[Category Transfer To:],B19,tbl_Bldg3[[Quarter  ]],$K$6,tbl_Bldg3[Approved],"&gt;0",tbl_Bldg3[Category],$K$8)-SUMIFS(tbl_Bldg3[Amount:],tbl_Bldg3[Category Transfer From:],B19,tbl_Bldg3[[Quarter  ]],$K$6,tbl_Bldg3[Approved],"&gt;0",tbl_Bldg3[Category],$K$8)</f>
        <v>0</v>
      </c>
      <c r="L19" s="174">
        <f>SUMIFS(tbl_Bldg3[Amount:],tbl_Bldg3[Category Transfer To:],B19,tbl_Bldg3[[Quarter  ]],$K$6,tbl_Bldg3[Approved],"&gt;0",tbl_Bldg3[Category],$L$8)-SUMIFS(tbl_Bldg3[Amount:],tbl_Bldg3[Category Transfer From:],B19,tbl_Bldg3[[Quarter  ]],$K$6,tbl_Bldg3[Approved],"&gt;0",tbl_Bldg3[Category],$L$8)</f>
        <v>0</v>
      </c>
      <c r="M19" s="82">
        <f t="shared" si="1"/>
        <v>0</v>
      </c>
      <c r="N19" s="115">
        <f t="shared" si="0"/>
        <v>0</v>
      </c>
    </row>
    <row r="20" spans="1:14" ht="15" customHeight="1" x14ac:dyDescent="0.3">
      <c r="A20" s="12"/>
      <c r="B20" s="9" t="s">
        <v>424</v>
      </c>
      <c r="C20" s="178">
        <f>BldgBudgets!G20</f>
        <v>0</v>
      </c>
      <c r="D20" s="179">
        <f>BldgBudgets!H20</f>
        <v>0</v>
      </c>
      <c r="E20" s="58">
        <f>SUMIFS(tbl_Bldg3[Amount:],tbl_Bldg3[Category Transfer To:],B20,tbl_Bldg3[[Quarter  ]],$E$6,tbl_Bldg3[Approved],"&gt;0",tbl_Bldg3[Category],$E$8)-SUMIFS(tbl_Bldg3[Amount:],tbl_Bldg3[Category Transfer From:],B20,tbl_Bldg3[[Quarter  ]],$E$6,tbl_Bldg3[Approved],"&gt;0",tbl_Bldg3[Category],$E$8)</f>
        <v>0</v>
      </c>
      <c r="F20" s="59">
        <f>SUMIFS(tbl_Bldg3[Amount:],tbl_Bldg3[Category Transfer To:],B20,tbl_Bldg3[[Quarter  ]],$E$6,tbl_Bldg3[Approved],"&gt;0",tbl_Bldg3[Category],$F$8)-SUMIFS(tbl_Bldg3[Amount:],tbl_Bldg3[Category Transfer From:],B20,tbl_Bldg3[[Quarter  ]],$E$6,tbl_Bldg3[Approved],"&gt;0",tbl_Bldg3[Category],$F$8)</f>
        <v>0</v>
      </c>
      <c r="G20" s="58">
        <f>SUMIFS(tbl_Bldg3[Amount:],tbl_Bldg3[Category Transfer To:],B20,tbl_Bldg3[[Quarter  ]],$G$6,tbl_Bldg3[Approved],"&gt;0",tbl_Bldg3[Category],$G$8)-SUMIFS(tbl_Bldg3[Amount:],tbl_Bldg3[Category Transfer From:],B20,tbl_Bldg3[[Quarter  ]],$G$6,tbl_Bldg3[Approved],"&gt;0",tbl_Bldg3[Category],$G$8)</f>
        <v>0</v>
      </c>
      <c r="H20" s="59">
        <f>SUMIFS(tbl_Bldg3[Amount:],tbl_Bldg3[Category Transfer To:],B20,tbl_Bldg3[[Quarter  ]],$G$6,tbl_Bldg3[Approved],"&gt;0",tbl_Bldg3[Category],$H$8)-SUMIFS(tbl_Bldg3[Amount:],tbl_Bldg3[Category Transfer From:],B20,tbl_Bldg3[[Quarter  ]],$G$6,tbl_Bldg3[Approved],"&gt;0",tbl_Bldg3[Category],$H$8)</f>
        <v>0</v>
      </c>
      <c r="I20" s="58">
        <f>SUMIFS(tbl_Bldg3[Amount:],tbl_Bldg3[Category Transfer To:],B20,tbl_Bldg3[[Quarter  ]],$I$6,tbl_Bldg3[Approved],"&gt;0",tbl_Bldg3[Category],$I$8)-SUMIFS(tbl_Bldg3[Amount:],tbl_Bldg3[Category Transfer From:],B20,tbl_Bldg3[[Quarter  ]],$I$6,tbl_Bldg3[Approved],"&gt;0",tbl_Bldg3[Category],$I$8)</f>
        <v>0</v>
      </c>
      <c r="J20" s="59">
        <f>SUMIFS(tbl_Bldg3[Amount:],tbl_Bldg3[Category Transfer To:],B20,tbl_Bldg3[[Quarter  ]],$I$6,tbl_Bldg3[Approved],"&gt;0",tbl_Bldg3[Category],$J$8)-SUMIFS(tbl_Bldg3[Amount:],tbl_Bldg3[Category Transfer From:],B20,tbl_Bldg3[[Quarter  ]],$I$6,tbl_Bldg3[Approved],"&gt;0",tbl_Bldg3[Category],$J$8)</f>
        <v>0</v>
      </c>
      <c r="K20" s="58">
        <f>SUMIFS(tbl_Bldg3[Amount:],tbl_Bldg3[Category Transfer To:],B20,tbl_Bldg3[[Quarter  ]],$K$6,tbl_Bldg3[Approved],"&gt;0",tbl_Bldg3[Category],$K$8)-SUMIFS(tbl_Bldg3[Amount:],tbl_Bldg3[Category Transfer From:],B20,tbl_Bldg3[[Quarter  ]],$K$6,tbl_Bldg3[Approved],"&gt;0",tbl_Bldg3[Category],$K$8)</f>
        <v>0</v>
      </c>
      <c r="L20" s="59">
        <f>SUMIFS(tbl_Bldg3[Amount:],tbl_Bldg3[Category Transfer To:],B20,tbl_Bldg3[[Quarter  ]],$K$6,tbl_Bldg3[Approved],"&gt;0",tbl_Bldg3[Category],$L$8)-SUMIFS(tbl_Bldg3[Amount:],tbl_Bldg3[Category Transfer From:],B20,tbl_Bldg3[[Quarter  ]],$K$6,tbl_Bldg3[Approved],"&gt;0",tbl_Bldg3[Category],$L$8)</f>
        <v>0</v>
      </c>
      <c r="M20" s="167">
        <f t="shared" si="1"/>
        <v>0</v>
      </c>
      <c r="N20" s="86">
        <f t="shared" si="0"/>
        <v>0</v>
      </c>
    </row>
    <row r="21" spans="1:14" ht="15" customHeight="1" x14ac:dyDescent="0.3">
      <c r="A21" s="12"/>
      <c r="B21" s="9" t="s">
        <v>425</v>
      </c>
      <c r="C21" s="180">
        <f>BldgBudgets!G21</f>
        <v>0</v>
      </c>
      <c r="D21" s="181">
        <f>BldgBudgets!H21</f>
        <v>0</v>
      </c>
      <c r="E21" s="60">
        <f>SUMIFS(tbl_Bldg3[Amount:],tbl_Bldg3[Category Transfer To:],B21,tbl_Bldg3[[Quarter  ]],$E$6,tbl_Bldg3[Approved],"&gt;0",tbl_Bldg3[Category],$E$8)-SUMIFS(tbl_Bldg3[Amount:],tbl_Bldg3[Category Transfer From:],B21,tbl_Bldg3[[Quarter  ]],$E$6,tbl_Bldg3[Approved],"&gt;0",tbl_Bldg3[Category],$E$8)</f>
        <v>0</v>
      </c>
      <c r="F21" s="61">
        <f>SUMIFS(tbl_Bldg3[Amount:],tbl_Bldg3[Category Transfer To:],B21,tbl_Bldg3[[Quarter  ]],$E$6,tbl_Bldg3[Approved],"&gt;0",tbl_Bldg3[Category],$F$8)-SUMIFS(tbl_Bldg3[Amount:],tbl_Bldg3[Category Transfer From:],B21,tbl_Bldg3[[Quarter  ]],$E$6,tbl_Bldg3[Approved],"&gt;0",tbl_Bldg3[Category],$F$8)</f>
        <v>0</v>
      </c>
      <c r="G21" s="60">
        <f>SUMIFS(tbl_Bldg3[Amount:],tbl_Bldg3[Category Transfer To:],B21,tbl_Bldg3[[Quarter  ]],$G$6,tbl_Bldg3[Approved],"&gt;0",tbl_Bldg3[Category],$G$8)-SUMIFS(tbl_Bldg3[Amount:],tbl_Bldg3[Category Transfer From:],B21,tbl_Bldg3[[Quarter  ]],$G$6,tbl_Bldg3[Approved],"&gt;0",tbl_Bldg3[Category],$G$8)</f>
        <v>0</v>
      </c>
      <c r="H21" s="61">
        <f>SUMIFS(tbl_Bldg3[Amount:],tbl_Bldg3[Category Transfer To:],B21,tbl_Bldg3[[Quarter  ]],$G$6,tbl_Bldg3[Approved],"&gt;0",tbl_Bldg3[Category],$H$8)-SUMIFS(tbl_Bldg3[Amount:],tbl_Bldg3[Category Transfer From:],B21,tbl_Bldg3[[Quarter  ]],$G$6,tbl_Bldg3[Approved],"&gt;0",tbl_Bldg3[Category],$H$8)</f>
        <v>0</v>
      </c>
      <c r="I21" s="60">
        <f>SUMIFS(tbl_Bldg3[Amount:],tbl_Bldg3[Category Transfer To:],B21,tbl_Bldg3[[Quarter  ]],$I$6,tbl_Bldg3[Approved],"&gt;0",tbl_Bldg3[Category],$I$8)-SUMIFS(tbl_Bldg3[Amount:],tbl_Bldg3[Category Transfer From:],B21,tbl_Bldg3[[Quarter  ]],$I$6,tbl_Bldg3[Approved],"&gt;0",tbl_Bldg3[Category],$I$8)</f>
        <v>0</v>
      </c>
      <c r="J21" s="61">
        <f>SUMIFS(tbl_Bldg3[Amount:],tbl_Bldg3[Category Transfer To:],B21,tbl_Bldg3[[Quarter  ]],$I$6,tbl_Bldg3[Approved],"&gt;0",tbl_Bldg3[Category],$J$8)-SUMIFS(tbl_Bldg3[Amount:],tbl_Bldg3[Category Transfer From:],B21,tbl_Bldg3[[Quarter  ]],$I$6,tbl_Bldg3[Approved],"&gt;0",tbl_Bldg3[Category],$J$8)</f>
        <v>0</v>
      </c>
      <c r="K21" s="60">
        <f>SUMIFS(tbl_Bldg3[Amount:],tbl_Bldg3[Category Transfer To:],B21,tbl_Bldg3[[Quarter  ]],$K$6,tbl_Bldg3[Approved],"&gt;0",tbl_Bldg3[Category],$K$8)-SUMIFS(tbl_Bldg3[Amount:],tbl_Bldg3[Category Transfer From:],B21,tbl_Bldg3[[Quarter  ]],$K$6,tbl_Bldg3[Approved],"&gt;0",tbl_Bldg3[Category],$K$8)</f>
        <v>0</v>
      </c>
      <c r="L21" s="61">
        <f>SUMIFS(tbl_Bldg3[Amount:],tbl_Bldg3[Category Transfer To:],B21,tbl_Bldg3[[Quarter  ]],$K$6,tbl_Bldg3[Approved],"&gt;0",tbl_Bldg3[Category],$L$8)-SUMIFS(tbl_Bldg3[Amount:],tbl_Bldg3[Category Transfer From:],B21,tbl_Bldg3[[Quarter  ]],$K$6,tbl_Bldg3[Approved],"&gt;0",tbl_Bldg3[Category],$L$8)</f>
        <v>0</v>
      </c>
      <c r="M21" s="109">
        <f t="shared" si="1"/>
        <v>0</v>
      </c>
      <c r="N21" s="110">
        <f t="shared" si="0"/>
        <v>0</v>
      </c>
    </row>
    <row r="22" spans="1:14" ht="15" customHeight="1" x14ac:dyDescent="0.3">
      <c r="A22" s="32"/>
      <c r="B22" s="16" t="s">
        <v>426</v>
      </c>
      <c r="C22" s="177">
        <f>BldgBudgets!G22</f>
        <v>0</v>
      </c>
      <c r="D22" s="187"/>
      <c r="E22" s="108">
        <f>SUMIFS(tbl_Bldg3[Amount:],tbl_Bldg3[Category Transfer To:],B22,tbl_Bldg3[[Quarter  ]],$E$6,tbl_Bldg3[Approved],"&gt;0",tbl_Bldg3[Category],$E$8)-SUMIFS(tbl_Bldg3[Amount:],tbl_Bldg3[Category Transfer From:],B22,tbl_Bldg3[[Quarter  ]],$E$6,tbl_Bldg3[Approved],"&gt;0",tbl_Bldg3[Category],$E$8)</f>
        <v>0</v>
      </c>
      <c r="F22" s="107"/>
      <c r="G22" s="108">
        <f>SUMIFS(tbl_Bldg3[Amount:],tbl_Bldg3[Category Transfer To:],B22,tbl_Bldg3[[Quarter  ]],$G$6,tbl_Bldg3[Approved],"&gt;0",tbl_Bldg3[Category],$G$8)-SUMIFS(tbl_Bldg3[Amount:],tbl_Bldg3[Category Transfer From:],B22,tbl_Bldg3[[Quarter  ]],$G$6,tbl_Bldg3[Approved],"&gt;0",tbl_Bldg3[Category],$G$8)</f>
        <v>0</v>
      </c>
      <c r="H22" s="107"/>
      <c r="I22" s="108">
        <f>SUMIFS(tbl_Bldg3[Amount:],tbl_Bldg3[Category Transfer To:],B22,tbl_Bldg3[[Quarter  ]],$I$6,tbl_Bldg3[Approved],"&gt;0",tbl_Bldg3[Category],$I$8)-SUMIFS(tbl_Bldg3[Amount:],tbl_Bldg3[Category Transfer From:],B22,tbl_Bldg3[[Quarter  ]],$I$6,tbl_Bldg3[Approved],"&gt;0",tbl_Bldg3[Category],$I$8)</f>
        <v>0</v>
      </c>
      <c r="J22" s="107"/>
      <c r="K22" s="108">
        <f>SUMIFS(tbl_Bldg3[Amount:],tbl_Bldg3[Category Transfer To:],B22,tbl_Bldg3[[Quarter  ]],$K$6,tbl_Bldg3[Approved],"&gt;0",tbl_Bldg3[Category],$K$8)-SUMIFS(tbl_Bldg3[Amount:],tbl_Bldg3[Category Transfer From:],B22,tbl_Bldg3[[Quarter  ]],$K$6,tbl_Bldg3[Approved],"&gt;0",tbl_Bldg3[Category],$K$8)</f>
        <v>0</v>
      </c>
      <c r="L22" s="107"/>
      <c r="M22" s="114">
        <f t="shared" si="1"/>
        <v>0</v>
      </c>
      <c r="N22" s="107"/>
    </row>
    <row r="23" spans="1:14" ht="15" customHeight="1" x14ac:dyDescent="0.3">
      <c r="A23" s="12"/>
      <c r="B23" s="9" t="s">
        <v>427</v>
      </c>
      <c r="C23" s="175">
        <f>BldgBudgets!G23</f>
        <v>0</v>
      </c>
      <c r="D23" s="190"/>
      <c r="E23" s="64">
        <f>SUMIFS(tbl_Bldg3[Amount:],tbl_Bldg3[Category Transfer To:],B23,tbl_Bldg3[[Quarter  ]],$E$6,tbl_Bldg3[Approved],"&gt;0",tbl_Bldg3[Category],$E$8)-SUMIFS(tbl_Bldg3[Amount:],tbl_Bldg3[Category Transfer From:],B23,tbl_Bldg3[[Quarter  ]],$E$6,tbl_Bldg3[Approved],"&gt;0",tbl_Bldg3[Category],$E$8)</f>
        <v>0</v>
      </c>
      <c r="F23" s="52"/>
      <c r="G23" s="64">
        <f>SUMIFS(tbl_Bldg3[Amount:],tbl_Bldg3[Category Transfer To:],B23,tbl_Bldg3[[Quarter  ]],$G$6,tbl_Bldg3[Approved],"&gt;0",tbl_Bldg3[Category],$G$8)-SUMIFS(tbl_Bldg3[Amount:],tbl_Bldg3[Category Transfer From:],B23,tbl_Bldg3[[Quarter  ]],$G$6,tbl_Bldg3[Approved],"&gt;0",tbl_Bldg3[Category],$G$8)</f>
        <v>0</v>
      </c>
      <c r="H23" s="52"/>
      <c r="I23" s="64">
        <f>SUMIFS(tbl_Bldg3[Amount:],tbl_Bldg3[Category Transfer To:],B23,tbl_Bldg3[[Quarter  ]],$I$6,tbl_Bldg3[Approved],"&gt;0",tbl_Bldg3[Category],$I$8)-SUMIFS(tbl_Bldg3[Amount:],tbl_Bldg3[Category Transfer From:],B23,tbl_Bldg3[[Quarter  ]],$I$6,tbl_Bldg3[Approved],"&gt;0",tbl_Bldg3[Category],$I$8)</f>
        <v>0</v>
      </c>
      <c r="J23" s="52"/>
      <c r="K23" s="64">
        <f>SUMIFS(tbl_Bldg3[Amount:],tbl_Bldg3[Category Transfer To:],B23,tbl_Bldg3[[Quarter  ]],$K$6,tbl_Bldg3[Approved],"&gt;0",tbl_Bldg3[Category],$K$8)-SUMIFS(tbl_Bldg3[Amount:],tbl_Bldg3[Category Transfer From:],B23,tbl_Bldg3[[Quarter  ]],$K$6,tbl_Bldg3[Approved],"&gt;0",tbl_Bldg3[Category],$K$8)</f>
        <v>0</v>
      </c>
      <c r="L23" s="52"/>
      <c r="M23" s="113">
        <f t="shared" si="1"/>
        <v>0</v>
      </c>
      <c r="N23" s="52"/>
    </row>
    <row r="24" spans="1:14" ht="15" customHeight="1" x14ac:dyDescent="0.3">
      <c r="A24" s="12"/>
      <c r="B24" s="9" t="s">
        <v>428</v>
      </c>
      <c r="C24" s="176">
        <f>BldgBudgets!G24</f>
        <v>0</v>
      </c>
      <c r="D24" s="191"/>
      <c r="E24" s="65">
        <f>SUMIFS(tbl_Bldg3[Amount:],tbl_Bldg3[Category Transfer To:],B24,tbl_Bldg3[[Quarter  ]],$E$6,tbl_Bldg3[Approved],"&gt;0",tbl_Bldg3[Category],$E$8)-SUMIFS(tbl_Bldg3[Amount:],tbl_Bldg3[Category Transfer From:],B24,tbl_Bldg3[[Quarter  ]],$E$6,tbl_Bldg3[Approved],"&gt;0",tbl_Bldg3[Category],$E$8)</f>
        <v>0</v>
      </c>
      <c r="F24" s="53"/>
      <c r="G24" s="65">
        <f>SUMIFS(tbl_Bldg3[Amount:],tbl_Bldg3[Category Transfer To:],B24,tbl_Bldg3[[Quarter  ]],$G$6,tbl_Bldg3[Approved],"&gt;0",tbl_Bldg3[Category],$G$8)-SUMIFS(tbl_Bldg3[Amount:],tbl_Bldg3[Category Transfer From:],B24,tbl_Bldg3[[Quarter  ]],$G$6,tbl_Bldg3[Approved],"&gt;0",tbl_Bldg3[Category],$G$8)</f>
        <v>0</v>
      </c>
      <c r="H24" s="53"/>
      <c r="I24" s="65">
        <f>SUMIFS(tbl_Bldg3[Amount:],tbl_Bldg3[Category Transfer To:],B24,tbl_Bldg3[[Quarter  ]],$I$6,tbl_Bldg3[Approved],"&gt;0",tbl_Bldg3[Category],$I$8)-SUMIFS(tbl_Bldg3[Amount:],tbl_Bldg3[Category Transfer From:],B24,tbl_Bldg3[[Quarter  ]],$I$6,tbl_Bldg3[Approved],"&gt;0",tbl_Bldg3[Category],$I$8)</f>
        <v>0</v>
      </c>
      <c r="J24" s="53"/>
      <c r="K24" s="65">
        <f>SUMIFS(tbl_Bldg3[Amount:],tbl_Bldg3[Category Transfer To:],B24,tbl_Bldg3[[Quarter  ]],$K$6,tbl_Bldg3[Approved],"&gt;0",tbl_Bldg3[Category],$K$8)-SUMIFS(tbl_Bldg3[Amount:],tbl_Bldg3[Category Transfer From:],B24,tbl_Bldg3[[Quarter  ]],$K$6,tbl_Bldg3[Approved],"&gt;0",tbl_Bldg3[Category],$K$8)</f>
        <v>0</v>
      </c>
      <c r="L24" s="53"/>
      <c r="M24" s="109">
        <f t="shared" si="1"/>
        <v>0</v>
      </c>
      <c r="N24" s="106"/>
    </row>
    <row r="25" spans="1:14" ht="15" customHeight="1" x14ac:dyDescent="0.3">
      <c r="A25" s="32"/>
      <c r="B25" s="16" t="s">
        <v>429</v>
      </c>
      <c r="C25" s="177">
        <f>BldgBudgets!G25</f>
        <v>0</v>
      </c>
      <c r="D25" s="187"/>
      <c r="E25" s="108">
        <f>SUMIFS(tbl_Bldg3[Amount:],tbl_Bldg3[Category Transfer To:],B25,tbl_Bldg3[[Quarter  ]],$E$6,tbl_Bldg3[Approved],"&gt;0",tbl_Bldg3[Category],$E$8)-SUMIFS(tbl_Bldg3[Amount:],tbl_Bldg3[Category Transfer From:],B25,tbl_Bldg3[[Quarter  ]],$E$6,tbl_Bldg3[Approved],"&gt;0",tbl_Bldg3[Category],$E$8)</f>
        <v>0</v>
      </c>
      <c r="F25" s="107"/>
      <c r="G25" s="108">
        <f>SUMIFS(tbl_Bldg3[Amount:],tbl_Bldg3[Category Transfer To:],B25,tbl_Bldg3[[Quarter  ]],$G$6,tbl_Bldg3[Approved],"&gt;0",tbl_Bldg3[Category],$G$8)-SUMIFS(tbl_Bldg3[Amount:],tbl_Bldg3[Category Transfer From:],B25,tbl_Bldg3[[Quarter  ]],$G$6,tbl_Bldg3[Approved],"&gt;0",tbl_Bldg3[Category],$G$8)</f>
        <v>0</v>
      </c>
      <c r="H25" s="107"/>
      <c r="I25" s="108">
        <f>SUMIFS(tbl_Bldg3[Amount:],tbl_Bldg3[Category Transfer To:],B25,tbl_Bldg3[[Quarter  ]],$I$6,tbl_Bldg3[Approved],"&gt;0",tbl_Bldg3[Category],$I$8)-SUMIFS(tbl_Bldg3[Amount:],tbl_Bldg3[Category Transfer From:],B25,tbl_Bldg3[[Quarter  ]],$I$6,tbl_Bldg3[Approved],"&gt;0",tbl_Bldg3[Category],$I$8)</f>
        <v>0</v>
      </c>
      <c r="J25" s="107"/>
      <c r="K25" s="108">
        <f>SUMIFS(tbl_Bldg3[Amount:],tbl_Bldg3[Category Transfer To:],B25,tbl_Bldg3[[Quarter  ]],$K$6,tbl_Bldg3[Approved],"&gt;0",tbl_Bldg3[Category],$K$8)-SUMIFS(tbl_Bldg3[Amount:],tbl_Bldg3[Category Transfer From:],B25,tbl_Bldg3[[Quarter  ]],$K$6,tbl_Bldg3[Approved],"&gt;0",tbl_Bldg3[Category],$K$8)</f>
        <v>0</v>
      </c>
      <c r="L25" s="107"/>
      <c r="M25" s="114">
        <f t="shared" si="1"/>
        <v>0</v>
      </c>
      <c r="N25" s="107"/>
    </row>
    <row r="26" spans="1:14" ht="15" customHeight="1" x14ac:dyDescent="0.3">
      <c r="A26" s="12"/>
      <c r="B26" s="9" t="s">
        <v>430</v>
      </c>
      <c r="C26" s="205">
        <f>BldgBudgets!G26</f>
        <v>0</v>
      </c>
      <c r="D26" s="191"/>
      <c r="E26" s="66">
        <f>SUMIFS(tbl_Bldg3[Amount:],tbl_Bldg3[Category Transfer To:],B26,tbl_Bldg3[[Quarter  ]],$E$6,tbl_Bldg3[Approved],"&gt;0",tbl_Bldg3[Category],$E$8)-SUMIFS(tbl_Bldg3[Amount:],tbl_Bldg3[Category Transfer From:],B26,tbl_Bldg3[[Quarter  ]],$E$6,tbl_Bldg3[Approved],"&gt;0",tbl_Bldg3[Category],$E$8)</f>
        <v>0</v>
      </c>
      <c r="F26" s="53"/>
      <c r="G26" s="66">
        <f>SUMIFS(tbl_Bldg3[Amount:],tbl_Bldg3[Category Transfer To:],B26,tbl_Bldg3[[Quarter  ]],$G$6,tbl_Bldg3[Approved],"&gt;0",tbl_Bldg3[Category],$G$8)-SUMIFS(tbl_Bldg3[Amount:],tbl_Bldg3[Category Transfer From:],B26,tbl_Bldg3[[Quarter  ]],$G$6,tbl_Bldg3[Approved],"&gt;0",tbl_Bldg3[Category],$G$8)</f>
        <v>0</v>
      </c>
      <c r="H26" s="53"/>
      <c r="I26" s="66">
        <f>SUMIFS(tbl_Bldg3[Amount:],tbl_Bldg3[Category Transfer To:],B26,tbl_Bldg3[[Quarter  ]],$I$6,tbl_Bldg3[Approved],"&gt;0",tbl_Bldg3[Category],$I$8)-SUMIFS(tbl_Bldg3[Amount:],tbl_Bldg3[Category Transfer From:],B26,tbl_Bldg3[[Quarter  ]],$I$6,tbl_Bldg3[Approved],"&gt;0",tbl_Bldg3[Category],$I$8)</f>
        <v>0</v>
      </c>
      <c r="J26" s="53"/>
      <c r="K26" s="66">
        <f>SUMIFS(tbl_Bldg3[Amount:],tbl_Bldg3[Category Transfer To:],B26,tbl_Bldg3[[Quarter  ]],$K$6,tbl_Bldg3[Approved],"&gt;0",tbl_Bldg3[Category],$K$8)-SUMIFS(tbl_Bldg3[Amount:],tbl_Bldg3[Category Transfer From:],B26,tbl_Bldg3[[Quarter  ]],$K$6,tbl_Bldg3[Approved],"&gt;0",tbl_Bldg3[Category],$K$8)</f>
        <v>0</v>
      </c>
      <c r="L26" s="53"/>
      <c r="M26" s="113">
        <f t="shared" si="1"/>
        <v>0</v>
      </c>
      <c r="N26" s="53"/>
    </row>
    <row r="27" spans="1:14" ht="15" customHeight="1" x14ac:dyDescent="0.3">
      <c r="A27" s="12"/>
      <c r="B27" s="9" t="s">
        <v>431</v>
      </c>
      <c r="C27" s="226">
        <f>BldgBudgets!G27</f>
        <v>0</v>
      </c>
      <c r="D27" s="191"/>
      <c r="E27" s="67">
        <f>SUMIFS(tbl_Bldg3[Amount:],tbl_Bldg3[Category Transfer To:],B27,tbl_Bldg3[[Quarter  ]],$E$6,tbl_Bldg3[Approved],"&gt;0",tbl_Bldg3[Category],$E$8)-SUMIFS(tbl_Bldg3[Amount:],tbl_Bldg3[Category Transfer From:],B27,tbl_Bldg3[[Quarter  ]],$E$6,tbl_Bldg3[Approved],"&gt;0",tbl_Bldg3[Category],$E$8)</f>
        <v>0</v>
      </c>
      <c r="F27" s="53"/>
      <c r="G27" s="66">
        <f>SUMIFS(tbl_Bldg3[Amount:],tbl_Bldg3[Category Transfer To:],B27,tbl_Bldg3[[Quarter  ]],$G$6,tbl_Bldg3[Approved],"&gt;0",tbl_Bldg3[Category],$G$8)-SUMIFS(tbl_Bldg3[Amount:],tbl_Bldg3[Category Transfer From:],B27,tbl_Bldg3[[Quarter  ]],$G$6,tbl_Bldg3[Approved],"&gt;0",tbl_Bldg3[Category],$G$8)</f>
        <v>0</v>
      </c>
      <c r="H27" s="53"/>
      <c r="I27" s="67">
        <f>SUMIFS(tbl_Bldg3[Amount:],tbl_Bldg3[Category Transfer To:],B27,tbl_Bldg3[[Quarter  ]],$I$6,tbl_Bldg3[Approved],"&gt;0",tbl_Bldg3[Category],$I$8)-SUMIFS(tbl_Bldg3[Amount:],tbl_Bldg3[Category Transfer From:],B27,tbl_Bldg3[[Quarter  ]],$I$6,tbl_Bldg3[Approved],"&gt;0",tbl_Bldg3[Category],$I$8)</f>
        <v>0</v>
      </c>
      <c r="J27" s="53"/>
      <c r="K27" s="67">
        <f>SUMIFS(tbl_Bldg3[Amount:],tbl_Bldg3[Category Transfer To:],B27,tbl_Bldg3[[Quarter  ]],$K$6,tbl_Bldg3[Approved],"&gt;0",tbl_Bldg3[Category],$K$8)-SUMIFS(tbl_Bldg3[Amount:],tbl_Bldg3[Category Transfer From:],B27,tbl_Bldg3[[Quarter  ]],$K$6,tbl_Bldg3[Approved],"&gt;0",tbl_Bldg3[Category],$K$8)</f>
        <v>0</v>
      </c>
      <c r="L27" s="53"/>
      <c r="M27" s="109">
        <f t="shared" si="1"/>
        <v>0</v>
      </c>
      <c r="N27" s="106"/>
    </row>
    <row r="28" spans="1:14" ht="15" customHeight="1" x14ac:dyDescent="0.3">
      <c r="A28" s="32"/>
      <c r="B28" s="16" t="s">
        <v>432</v>
      </c>
      <c r="C28" s="177">
        <f>BldgBudgets!G28</f>
        <v>0</v>
      </c>
      <c r="D28" s="191"/>
      <c r="E28" s="104">
        <f>SUMIFS(tbl_Bldg3[Amount:],tbl_Bldg3[Category Transfer To:],B28,tbl_Bldg3[[Quarter  ]],$E$6,tbl_Bldg3[Approved],"&gt;0",tbl_Bldg3[Category],$E$8)-SUMIFS(tbl_Bldg3[Amount:],tbl_Bldg3[Category Transfer From:],B28,tbl_Bldg3[[Quarter  ]],$E$6,tbl_Bldg3[Approved],"&gt;0",tbl_Bldg3[Category],$E$8)</f>
        <v>0</v>
      </c>
      <c r="F28" s="78"/>
      <c r="G28" s="105">
        <f>SUMIFS(tbl_Bldg3[Amount:],tbl_Bldg3[Category Transfer To:],B28,tbl_Bldg3[[Quarter  ]],$G$6,tbl_Bldg3[Approved],"&gt;0",tbl_Bldg3[Category],$G$8)-SUMIFS(tbl_Bldg3[Amount:],tbl_Bldg3[Category Transfer From:],B28,tbl_Bldg3[[Quarter  ]],$G$6,tbl_Bldg3[Approved],"&gt;0",tbl_Bldg3[Category],$G$8)</f>
        <v>0</v>
      </c>
      <c r="H28" s="78"/>
      <c r="I28" s="105">
        <f>SUMIFS(tbl_Bldg3[Amount:],tbl_Bldg3[Category Transfer To:],B28,tbl_Bldg3[[Quarter  ]],$I$6,tbl_Bldg3[Approved],"&gt;0",tbl_Bldg3[Category],$I$8)-SUMIFS(tbl_Bldg3[Amount:],tbl_Bldg3[Category Transfer From:],B28,tbl_Bldg3[[Quarter  ]],$I$6,tbl_Bldg3[Approved],"&gt;0",tbl_Bldg3[Category],$I$8)</f>
        <v>0</v>
      </c>
      <c r="J28" s="78"/>
      <c r="K28" s="105">
        <f>SUMIFS(tbl_Bldg3[Amount:],tbl_Bldg3[Category Transfer To:],B28,tbl_Bldg3[[Quarter  ]],$K$6,tbl_Bldg3[Approved],"&gt;0",tbl_Bldg3[Category],$K$8)-SUMIFS(tbl_Bldg3[Amount:],tbl_Bldg3[Category Transfer From:],B28,tbl_Bldg3[[Quarter  ]],$K$6,tbl_Bldg3[Approved],"&gt;0",tbl_Bldg3[Category],$K$8)</f>
        <v>0</v>
      </c>
      <c r="L28" s="53"/>
      <c r="M28" s="82">
        <f t="shared" si="1"/>
        <v>0</v>
      </c>
      <c r="N28" s="53"/>
    </row>
    <row r="29" spans="1:14" ht="15" customHeight="1" thickBot="1" x14ac:dyDescent="0.35">
      <c r="A29" s="72">
        <v>6</v>
      </c>
      <c r="B29" s="30" t="s">
        <v>47</v>
      </c>
      <c r="C29" s="209">
        <f>SUM(C9:D28)</f>
        <v>0</v>
      </c>
      <c r="D29" s="193"/>
      <c r="E29" s="85">
        <f>SUM(E9:F14)+SUM(E15:F19)+SUM(E20:F22)+SUM(E23:F25)+SUM(E26:F28)</f>
        <v>0</v>
      </c>
      <c r="F29" s="71"/>
      <c r="G29" s="85">
        <f>SUM(G9:H14)+SUM(G15:H19)+SUM(G20:H22)+SUM(G23:H25)+SUM(G26:H28)</f>
        <v>0</v>
      </c>
      <c r="H29" s="71"/>
      <c r="I29" s="85">
        <f>SUM(I9:J14)+SUM(I15:J19)+SUM(I20:J22)+SUM(I23:J25)+SUM(I26:J28)</f>
        <v>0</v>
      </c>
      <c r="J29" s="71"/>
      <c r="K29" s="85">
        <f>SUM(K9:L14)+SUM(K15:L19)+SUM(K20:L22)+SUM(K23:L25)+SUM(K26:L28)</f>
        <v>0</v>
      </c>
      <c r="L29" s="71"/>
      <c r="M29" s="116">
        <f>SUM(M9:N14)+SUM(M15:N19)+SUM(M20:N22)+SUM(M23:M28)</f>
        <v>0</v>
      </c>
      <c r="N29" s="71"/>
    </row>
    <row r="30" spans="1:14" ht="15" customHeight="1" thickTop="1" x14ac:dyDescent="0.3">
      <c r="A30" s="15">
        <v>7</v>
      </c>
      <c r="B30" s="516" t="s">
        <v>46</v>
      </c>
      <c r="C30" s="518">
        <f>C3</f>
        <v>0</v>
      </c>
      <c r="D30" s="191"/>
      <c r="E30" s="512">
        <v>0</v>
      </c>
      <c r="F30" s="53"/>
      <c r="G30" s="510">
        <v>0</v>
      </c>
      <c r="H30" s="53"/>
      <c r="I30" s="512">
        <v>0</v>
      </c>
      <c r="J30" s="53"/>
      <c r="K30" s="512">
        <v>0</v>
      </c>
      <c r="L30" s="53"/>
      <c r="M30" s="508">
        <v>0</v>
      </c>
      <c r="N30" s="53"/>
    </row>
    <row r="31" spans="1:14" ht="15" customHeight="1" thickBot="1" x14ac:dyDescent="0.35">
      <c r="A31" s="14">
        <v>8</v>
      </c>
      <c r="B31" s="517"/>
      <c r="C31" s="519"/>
      <c r="D31" s="194"/>
      <c r="E31" s="513"/>
      <c r="F31" s="54"/>
      <c r="G31" s="511"/>
      <c r="H31" s="54"/>
      <c r="I31" s="513"/>
      <c r="J31" s="54"/>
      <c r="K31" s="513"/>
      <c r="L31" s="54"/>
      <c r="M31" s="509"/>
      <c r="N31" s="54"/>
    </row>
    <row r="32" spans="1:14" ht="15" customHeight="1" thickTop="1" thickBot="1" x14ac:dyDescent="0.35">
      <c r="A32" s="14">
        <v>9</v>
      </c>
      <c r="B32" s="30" t="s">
        <v>443</v>
      </c>
      <c r="C32" s="212">
        <f t="shared" ref="C32" si="2">C29-C30</f>
        <v>0</v>
      </c>
      <c r="D32" s="213"/>
      <c r="E32" s="214">
        <f>E29-E30</f>
        <v>0</v>
      </c>
      <c r="F32" s="215"/>
      <c r="G32" s="214">
        <f>G29-G30</f>
        <v>0</v>
      </c>
      <c r="H32" s="215"/>
      <c r="I32" s="214">
        <f>I29-I30</f>
        <v>0</v>
      </c>
      <c r="J32" s="215"/>
      <c r="K32" s="214">
        <f>K29-K30</f>
        <v>0</v>
      </c>
      <c r="L32" s="215"/>
      <c r="M32" s="216">
        <f>M29-M30</f>
        <v>0</v>
      </c>
      <c r="N32" s="215"/>
    </row>
    <row r="33" spans="1:14" ht="12.6" thickTop="1" x14ac:dyDescent="0.25">
      <c r="A33" s="4"/>
      <c r="B33" s="4"/>
      <c r="C33" s="4"/>
      <c r="D33" s="4"/>
      <c r="J33" s="5"/>
      <c r="K33" s="3"/>
    </row>
    <row r="34" spans="1:14" ht="12" x14ac:dyDescent="0.25">
      <c r="A34" s="4"/>
      <c r="B34" s="4"/>
      <c r="C34" s="4"/>
      <c r="D34" s="4"/>
    </row>
    <row r="35" spans="1:14" ht="12" x14ac:dyDescent="0.25">
      <c r="A35" s="4"/>
      <c r="B35" s="4"/>
      <c r="C35" s="4"/>
      <c r="D35" s="4"/>
    </row>
    <row r="36" spans="1:14" ht="12" x14ac:dyDescent="0.25">
      <c r="A36" s="4"/>
      <c r="B36" s="4"/>
      <c r="C36" s="4"/>
      <c r="D36" s="4"/>
      <c r="I36" s="4"/>
    </row>
    <row r="37" spans="1:14" x14ac:dyDescent="0.2">
      <c r="I37" s="3"/>
    </row>
    <row r="38" spans="1:14" x14ac:dyDescent="0.2">
      <c r="I38" s="3"/>
    </row>
    <row r="39" spans="1:14" x14ac:dyDescent="0.2">
      <c r="I39" s="3"/>
    </row>
    <row r="42" spans="1:14" ht="12" x14ac:dyDescent="0.25">
      <c r="N42" s="4"/>
    </row>
  </sheetData>
  <mergeCells count="33">
    <mergeCell ref="K30:K31"/>
    <mergeCell ref="M30:M31"/>
    <mergeCell ref="I30:I31"/>
    <mergeCell ref="A8:B8"/>
    <mergeCell ref="B30:B31"/>
    <mergeCell ref="C30:C31"/>
    <mergeCell ref="E30:E31"/>
    <mergeCell ref="G30:G31"/>
    <mergeCell ref="M6:N6"/>
    <mergeCell ref="A7:B7"/>
    <mergeCell ref="C7:D7"/>
    <mergeCell ref="E7:F7"/>
    <mergeCell ref="G7:H7"/>
    <mergeCell ref="I7:J7"/>
    <mergeCell ref="K7:L7"/>
    <mergeCell ref="M7:N7"/>
    <mergeCell ref="A6:B6"/>
    <mergeCell ref="C6:D6"/>
    <mergeCell ref="E6:F6"/>
    <mergeCell ref="G6:H6"/>
    <mergeCell ref="I6:J6"/>
    <mergeCell ref="K6:L6"/>
    <mergeCell ref="M5:N5"/>
    <mergeCell ref="M2:N2"/>
    <mergeCell ref="G1:L1"/>
    <mergeCell ref="G2:L2"/>
    <mergeCell ref="G3:L3"/>
    <mergeCell ref="K5:L5"/>
    <mergeCell ref="C1:F1"/>
    <mergeCell ref="C5:D5"/>
    <mergeCell ref="E5:F5"/>
    <mergeCell ref="G5:H5"/>
    <mergeCell ref="I5:J5"/>
  </mergeCells>
  <conditionalFormatting sqref="C3">
    <cfRule type="cellIs" dxfId="223" priority="84" operator="notEqual">
      <formula>$C$30</formula>
    </cfRule>
  </conditionalFormatting>
  <conditionalFormatting sqref="C3">
    <cfRule type="cellIs" dxfId="222" priority="79" operator="notEqual">
      <formula>$C$30</formula>
    </cfRule>
  </conditionalFormatting>
  <conditionalFormatting sqref="C3">
    <cfRule type="cellIs" dxfId="221" priority="69" operator="notEqual">
      <formula>$C$30</formula>
    </cfRule>
  </conditionalFormatting>
  <conditionalFormatting sqref="E32">
    <cfRule type="cellIs" dxfId="220" priority="64" operator="notEqual">
      <formula>0</formula>
    </cfRule>
  </conditionalFormatting>
  <conditionalFormatting sqref="G32">
    <cfRule type="cellIs" dxfId="219" priority="63" operator="notEqual">
      <formula>0</formula>
    </cfRule>
  </conditionalFormatting>
  <conditionalFormatting sqref="I32">
    <cfRule type="cellIs" dxfId="218" priority="62" operator="notEqual">
      <formula>0</formula>
    </cfRule>
  </conditionalFormatting>
  <conditionalFormatting sqref="K32">
    <cfRule type="cellIs" dxfId="217" priority="61" operator="notEqual">
      <formula>0</formula>
    </cfRule>
  </conditionalFormatting>
  <conditionalFormatting sqref="D14">
    <cfRule type="cellIs" dxfId="216" priority="32" operator="greaterThan">
      <formula>0</formula>
    </cfRule>
  </conditionalFormatting>
  <conditionalFormatting sqref="D14">
    <cfRule type="cellIs" dxfId="215" priority="31" operator="greaterThan">
      <formula>0</formula>
    </cfRule>
  </conditionalFormatting>
  <conditionalFormatting sqref="C30:C31">
    <cfRule type="cellIs" dxfId="214" priority="33" operator="greaterThan">
      <formula>$C$3</formula>
    </cfRule>
  </conditionalFormatting>
  <conditionalFormatting sqref="C29">
    <cfRule type="cellIs" dxfId="213" priority="34" operator="notEqual">
      <formula>$C$2</formula>
    </cfRule>
    <cfRule type="cellIs" dxfId="212" priority="35" operator="greaterThan">
      <formula>$C$2+$C$3</formula>
    </cfRule>
  </conditionalFormatting>
  <conditionalFormatting sqref="C27">
    <cfRule type="cellIs" dxfId="211" priority="30" operator="greaterThan">
      <formula>0</formula>
    </cfRule>
  </conditionalFormatting>
  <conditionalFormatting sqref="C27">
    <cfRule type="cellIs" dxfId="210" priority="29" operator="greaterThan">
      <formula>0</formula>
    </cfRule>
  </conditionalFormatting>
  <conditionalFormatting sqref="C26">
    <cfRule type="cellIs" dxfId="209" priority="28" operator="greaterThan">
      <formula>$C$2*0.08-$C$27-$C$28</formula>
    </cfRule>
  </conditionalFormatting>
  <conditionalFormatting sqref="C28">
    <cfRule type="cellIs" dxfId="208" priority="27" operator="greaterThan">
      <formula>$C$2*$N$3</formula>
    </cfRule>
  </conditionalFormatting>
  <conditionalFormatting sqref="C2">
    <cfRule type="cellIs" dxfId="207" priority="26" operator="notEqual">
      <formula>$C$29</formula>
    </cfRule>
  </conditionalFormatting>
  <conditionalFormatting sqref="M32">
    <cfRule type="cellIs" dxfId="206" priority="13" operator="notEqual">
      <formula>$C$32</formula>
    </cfRule>
  </conditionalFormatting>
  <conditionalFormatting sqref="E26:E27">
    <cfRule type="expression" dxfId="205" priority="9">
      <formula>($E$26+$E$27+$E$28)&gt;$E$29*0.08</formula>
    </cfRule>
  </conditionalFormatting>
  <conditionalFormatting sqref="G26:G27">
    <cfRule type="expression" dxfId="204" priority="8">
      <formula>($E$26+$E$27+$E$28+$G$26+$G$27+$G$28)&gt;($E$29+$G$29)*0.08</formula>
    </cfRule>
  </conditionalFormatting>
  <conditionalFormatting sqref="I26:I27">
    <cfRule type="expression" dxfId="203" priority="7">
      <formula>($E$26+$E$27+$E$28+$G$26+$G$27+$G$28+$I$26+$I$27+$I$28)&gt;($E$29+$G$29+$I$29)*0.08</formula>
    </cfRule>
  </conditionalFormatting>
  <conditionalFormatting sqref="E14:L14">
    <cfRule type="cellIs" dxfId="202" priority="6" operator="greaterThan">
      <formula>0</formula>
    </cfRule>
  </conditionalFormatting>
  <conditionalFormatting sqref="E27 G27 I27">
    <cfRule type="cellIs" dxfId="201" priority="5" operator="greaterThan">
      <formula>0</formula>
    </cfRule>
  </conditionalFormatting>
  <conditionalFormatting sqref="K26:K27">
    <cfRule type="expression" dxfId="200" priority="4">
      <formula>SUM($M$26:$M$28)&gt;$C$29*0.08</formula>
    </cfRule>
  </conditionalFormatting>
  <conditionalFormatting sqref="K27">
    <cfRule type="expression" dxfId="199" priority="2">
      <formula>($E$26+$E$27+$E$28+$G$26+$G$27+$G$28+$I$26+$I$27+$I$28+$K$26+$K$27+$K$28)&gt;($E$29+$G$29+$I$29+$K$29)*0.08</formula>
    </cfRule>
    <cfRule type="cellIs" dxfId="198" priority="3" operator="greaterThan">
      <formula>0</formula>
    </cfRule>
  </conditionalFormatting>
  <conditionalFormatting sqref="K26">
    <cfRule type="expression" dxfId="197" priority="1">
      <formula>($E$26+$E$27+$E$28+$G$26+$G$27+$G$28+$I$26+$I$27+$I$28+$K$26+$K$27+$K$28)&gt;($E$29+$G$29+$I$29+$K$29)*0.08</formula>
    </cfRule>
  </conditionalFormatting>
  <conditionalFormatting sqref="E28">
    <cfRule type="cellIs" dxfId="196" priority="10" operator="greaterThan">
      <formula>ROUND($N$3*(SUM(E$9:F$27)),2)</formula>
    </cfRule>
  </conditionalFormatting>
  <conditionalFormatting sqref="G28">
    <cfRule type="cellIs" dxfId="195" priority="11" operator="greaterThan">
      <formula>ROUND($N$3*(SUM(E$9:H$27)),2)</formula>
    </cfRule>
  </conditionalFormatting>
  <conditionalFormatting sqref="K28 I28">
    <cfRule type="cellIs" dxfId="194" priority="12" operator="greaterThan">
      <formula>ROUND($N$3*(SUM(E$9:J$27)),2)</formula>
    </cfRule>
  </conditionalFormatting>
  <dataValidations count="1">
    <dataValidation type="decimal" operator="lessThanOrEqual" allowBlank="1" showInputMessage="1" showErrorMessage="1" error="Cannot exceed the Admin Cost rate limitation of 8 percent." sqref="N3" xr:uid="{00000000-0002-0000-0700-000000000000}">
      <formula1>0.08</formula1>
    </dataValidation>
  </dataValidations>
  <pageMargins left="0.25" right="0.25" top="0.75" bottom="0.75" header="0.3" footer="0.3"/>
  <pageSetup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pageSetUpPr fitToPage="1"/>
  </sheetPr>
  <dimension ref="A1:O65"/>
  <sheetViews>
    <sheetView zoomScale="95" zoomScaleNormal="95" workbookViewId="0">
      <pane xSplit="3" topLeftCell="D1" activePane="topRight" state="frozen"/>
      <selection activeCell="D1" sqref="D1:G1"/>
      <selection pane="topRight" activeCell="D1" sqref="D1:G1"/>
    </sheetView>
  </sheetViews>
  <sheetFormatPr defaultColWidth="9.109375" defaultRowHeight="11.4" x14ac:dyDescent="0.2"/>
  <cols>
    <col min="1" max="1" width="2.5546875" style="1" customWidth="1"/>
    <col min="2" max="2" width="1.44140625" style="1" customWidth="1"/>
    <col min="3" max="3" width="25.5546875" style="1" customWidth="1"/>
    <col min="4" max="15" width="13.33203125" style="1" customWidth="1"/>
    <col min="16" max="16384" width="9.109375" style="1"/>
  </cols>
  <sheetData>
    <row r="1" spans="1:15" ht="14.1" customHeight="1" x14ac:dyDescent="0.3">
      <c r="A1" s="270" t="s">
        <v>65</v>
      </c>
      <c r="B1" s="271"/>
      <c r="C1" s="272"/>
      <c r="D1" s="496" t="str">
        <f>IF(ISBLANK(Summary!A18)=TRUE,"",Summary!A17)</f>
        <v>[Building 4]</v>
      </c>
      <c r="E1" s="496"/>
      <c r="F1" s="496"/>
      <c r="G1" s="497"/>
      <c r="H1" s="483" t="s">
        <v>0</v>
      </c>
      <c r="I1" s="483"/>
      <c r="J1" s="483"/>
      <c r="K1" s="483"/>
      <c r="L1" s="483"/>
      <c r="M1" s="484"/>
      <c r="N1" s="273" t="s">
        <v>37</v>
      </c>
      <c r="O1" s="274" t="str">
        <f>IF(ISBLANK(Summary!B6)=TRUE,"",Summary!B6)</f>
        <v/>
      </c>
    </row>
    <row r="2" spans="1:15" ht="14.1" customHeight="1" x14ac:dyDescent="0.3">
      <c r="A2" s="275" t="s">
        <v>1</v>
      </c>
      <c r="B2" s="276"/>
      <c r="C2" s="277"/>
      <c r="D2" s="498" t="str">
        <f>IF(ISBLANK(Summary!B4)=TRUE,"",Summary!B4)</f>
        <v/>
      </c>
      <c r="E2" s="499"/>
      <c r="F2" s="499"/>
      <c r="G2" s="500"/>
      <c r="H2" s="485" t="s">
        <v>2</v>
      </c>
      <c r="I2" s="485"/>
      <c r="J2" s="485"/>
      <c r="K2" s="485"/>
      <c r="L2" s="485"/>
      <c r="M2" s="486"/>
      <c r="N2" s="481" t="str">
        <f>IF(ISBLANK(Summary!B7)=TRUE,"",CONCATENATE("Year ",Summary!B7))</f>
        <v/>
      </c>
      <c r="O2" s="482"/>
    </row>
    <row r="3" spans="1:15" ht="14.1" customHeight="1" thickBot="1" x14ac:dyDescent="0.35">
      <c r="A3" s="321"/>
      <c r="B3" s="278"/>
      <c r="C3" s="279"/>
      <c r="D3" s="501" t="str">
        <f>IF(ISBLANK(Summary!B5)=TRUE,"",Summary!B5)</f>
        <v/>
      </c>
      <c r="E3" s="502"/>
      <c r="F3" s="502"/>
      <c r="G3" s="503"/>
      <c r="H3" s="485" t="s">
        <v>440</v>
      </c>
      <c r="I3" s="485"/>
      <c r="J3" s="485"/>
      <c r="K3" s="485"/>
      <c r="L3" s="485"/>
      <c r="M3" s="486"/>
      <c r="N3" s="280" t="s">
        <v>68</v>
      </c>
      <c r="O3" s="281">
        <f>IF(Summary!B9="yes",Summary!B8,0)</f>
        <v>0</v>
      </c>
    </row>
    <row r="4" spans="1:15" ht="14.1" customHeight="1" x14ac:dyDescent="0.3">
      <c r="A4" s="282" t="s">
        <v>66</v>
      </c>
      <c r="B4" s="276"/>
      <c r="C4" s="277"/>
      <c r="D4" s="351">
        <f>Bldg4Budget!C2</f>
        <v>0</v>
      </c>
      <c r="E4" s="352"/>
      <c r="F4" s="268"/>
      <c r="G4" s="268"/>
      <c r="H4" s="485" t="s">
        <v>441</v>
      </c>
      <c r="I4" s="485"/>
      <c r="J4" s="485"/>
      <c r="K4" s="485"/>
      <c r="L4" s="485"/>
      <c r="M4" s="485"/>
      <c r="N4" s="283"/>
      <c r="O4" s="284"/>
    </row>
    <row r="5" spans="1:15" ht="14.1" customHeight="1" thickBot="1" x14ac:dyDescent="0.35">
      <c r="A5" s="285" t="s">
        <v>67</v>
      </c>
      <c r="B5" s="286"/>
      <c r="C5" s="287"/>
      <c r="D5" s="266">
        <f>Bldg4Budget!C3</f>
        <v>0</v>
      </c>
      <c r="E5" s="267"/>
      <c r="F5" s="268"/>
      <c r="G5" s="269"/>
      <c r="H5" s="269"/>
      <c r="I5" s="269"/>
      <c r="J5" s="268"/>
      <c r="K5" s="288"/>
      <c r="L5" s="289"/>
      <c r="M5" s="268"/>
      <c r="N5" s="74"/>
      <c r="O5" s="98"/>
    </row>
    <row r="6" spans="1:15" ht="9" customHeight="1" x14ac:dyDescent="0.25">
      <c r="A6" s="99"/>
      <c r="B6" s="5"/>
      <c r="C6" s="5"/>
      <c r="D6" s="5"/>
      <c r="E6" s="5"/>
      <c r="F6" s="5"/>
      <c r="G6" s="7"/>
      <c r="H6" s="5"/>
      <c r="I6" s="5"/>
      <c r="J6" s="5"/>
      <c r="K6" s="5"/>
      <c r="L6" s="5"/>
      <c r="M6" s="5"/>
      <c r="N6" s="3"/>
      <c r="O6" s="97"/>
    </row>
    <row r="7" spans="1:15" ht="15" customHeight="1" thickBot="1" x14ac:dyDescent="0.3">
      <c r="A7" s="100" t="s">
        <v>38</v>
      </c>
      <c r="B7" s="5"/>
      <c r="C7" s="5"/>
      <c r="D7" s="5"/>
      <c r="E7" s="5"/>
      <c r="F7" s="5"/>
      <c r="G7" s="7"/>
      <c r="H7" s="5"/>
      <c r="I7" s="5"/>
      <c r="J7" s="5"/>
      <c r="K7" s="5"/>
      <c r="L7" s="5"/>
      <c r="M7" s="5"/>
      <c r="N7" s="3"/>
      <c r="O7" s="97"/>
    </row>
    <row r="8" spans="1:15" ht="15" customHeight="1" x14ac:dyDescent="0.3">
      <c r="A8" s="505" t="s">
        <v>39</v>
      </c>
      <c r="B8" s="506"/>
      <c r="C8" s="506"/>
      <c r="D8" s="506"/>
      <c r="E8" s="507"/>
      <c r="F8" s="80"/>
      <c r="G8" s="7"/>
      <c r="H8" s="5"/>
      <c r="I8" s="5"/>
      <c r="J8" s="5"/>
      <c r="K8" s="5"/>
      <c r="L8" s="489" t="s">
        <v>73</v>
      </c>
      <c r="M8" s="504"/>
      <c r="N8" s="489" t="s">
        <v>72</v>
      </c>
      <c r="O8" s="490"/>
    </row>
    <row r="9" spans="1:15" ht="15" customHeight="1" thickBot="1" x14ac:dyDescent="0.35">
      <c r="A9" s="471" t="s">
        <v>35</v>
      </c>
      <c r="B9" s="472"/>
      <c r="C9" s="472"/>
      <c r="D9" s="472"/>
      <c r="E9" s="473"/>
      <c r="F9" s="81"/>
      <c r="G9" s="7"/>
      <c r="H9" s="5"/>
      <c r="I9" s="5"/>
      <c r="J9" s="5"/>
      <c r="K9" s="5"/>
      <c r="L9" s="487" t="s">
        <v>74</v>
      </c>
      <c r="M9" s="488"/>
      <c r="N9" s="487" t="s">
        <v>71</v>
      </c>
      <c r="O9" s="491"/>
    </row>
    <row r="10" spans="1:15" ht="9" customHeight="1" thickBot="1" x14ac:dyDescent="0.3">
      <c r="A10" s="99"/>
      <c r="B10" s="5"/>
      <c r="C10" s="5"/>
      <c r="D10" s="5"/>
      <c r="E10" s="5"/>
      <c r="F10" s="5"/>
      <c r="G10" s="5"/>
      <c r="H10" s="5"/>
      <c r="I10" s="5"/>
      <c r="J10" s="5"/>
      <c r="K10" s="5"/>
      <c r="L10" s="5"/>
      <c r="M10" s="5"/>
      <c r="N10" s="5"/>
      <c r="O10" s="97"/>
    </row>
    <row r="11" spans="1:15" ht="12" x14ac:dyDescent="0.25">
      <c r="A11" s="341" t="s">
        <v>3</v>
      </c>
      <c r="B11" s="474" t="s">
        <v>4</v>
      </c>
      <c r="C11" s="475"/>
      <c r="D11" s="476" t="s">
        <v>5</v>
      </c>
      <c r="E11" s="477"/>
      <c r="F11" s="418" t="s">
        <v>6</v>
      </c>
      <c r="G11" s="419"/>
      <c r="H11" s="418" t="s">
        <v>7</v>
      </c>
      <c r="I11" s="419"/>
      <c r="J11" s="418" t="s">
        <v>8</v>
      </c>
      <c r="K11" s="419"/>
      <c r="L11" s="418" t="s">
        <v>9</v>
      </c>
      <c r="M11" s="419"/>
      <c r="N11" s="492" t="s">
        <v>10</v>
      </c>
      <c r="O11" s="493"/>
    </row>
    <row r="12" spans="1:15" s="2" customFormat="1" ht="12" x14ac:dyDescent="0.25">
      <c r="A12" s="420"/>
      <c r="B12" s="421"/>
      <c r="C12" s="422"/>
      <c r="D12" s="478"/>
      <c r="E12" s="479"/>
      <c r="F12" s="423" t="s">
        <v>11</v>
      </c>
      <c r="G12" s="424"/>
      <c r="H12" s="423" t="s">
        <v>12</v>
      </c>
      <c r="I12" s="424"/>
      <c r="J12" s="423" t="s">
        <v>13</v>
      </c>
      <c r="K12" s="424"/>
      <c r="L12" s="423" t="s">
        <v>14</v>
      </c>
      <c r="M12" s="424"/>
      <c r="N12" s="494" t="s">
        <v>15</v>
      </c>
      <c r="O12" s="495"/>
    </row>
    <row r="13" spans="1:15" s="2" customFormat="1" ht="14.25" customHeight="1" x14ac:dyDescent="0.25">
      <c r="A13" s="414"/>
      <c r="B13" s="415"/>
      <c r="C13" s="480"/>
      <c r="D13" s="456" t="s">
        <v>816</v>
      </c>
      <c r="E13" s="457"/>
      <c r="F13" s="469" t="s">
        <v>26</v>
      </c>
      <c r="G13" s="470"/>
      <c r="H13" s="469" t="s">
        <v>16</v>
      </c>
      <c r="I13" s="470"/>
      <c r="J13" s="469" t="s">
        <v>17</v>
      </c>
      <c r="K13" s="470"/>
      <c r="L13" s="469" t="s">
        <v>18</v>
      </c>
      <c r="M13" s="470"/>
      <c r="N13" s="467" t="s">
        <v>19</v>
      </c>
      <c r="O13" s="468"/>
    </row>
    <row r="14" spans="1:15" s="2" customFormat="1" ht="24.75" customHeight="1" x14ac:dyDescent="0.25">
      <c r="A14" s="412" t="s">
        <v>20</v>
      </c>
      <c r="B14" s="413"/>
      <c r="C14" s="455"/>
      <c r="D14" s="10" t="s">
        <v>59</v>
      </c>
      <c r="E14" s="8" t="s">
        <v>58</v>
      </c>
      <c r="F14" s="10" t="s">
        <v>59</v>
      </c>
      <c r="G14" s="8" t="s">
        <v>58</v>
      </c>
      <c r="H14" s="10" t="s">
        <v>59</v>
      </c>
      <c r="I14" s="8" t="s">
        <v>58</v>
      </c>
      <c r="J14" s="10" t="s">
        <v>59</v>
      </c>
      <c r="K14" s="8" t="s">
        <v>58</v>
      </c>
      <c r="L14" s="10" t="s">
        <v>59</v>
      </c>
      <c r="M14" s="8" t="s">
        <v>58</v>
      </c>
      <c r="N14" s="10" t="s">
        <v>59</v>
      </c>
      <c r="O14" s="8" t="s">
        <v>58</v>
      </c>
    </row>
    <row r="15" spans="1:15" ht="14.1" customHeight="1" x14ac:dyDescent="0.25">
      <c r="A15" s="11">
        <v>1</v>
      </c>
      <c r="B15" s="340" t="s">
        <v>40</v>
      </c>
      <c r="C15" s="28"/>
      <c r="D15" s="17"/>
      <c r="E15" s="18" t="s">
        <v>31</v>
      </c>
      <c r="F15" s="17"/>
      <c r="G15" s="18"/>
      <c r="H15" s="17"/>
      <c r="I15" s="19"/>
      <c r="J15" s="20"/>
      <c r="K15" s="21"/>
      <c r="L15" s="20"/>
      <c r="M15" s="21"/>
      <c r="N15" s="22"/>
      <c r="O15" s="23"/>
    </row>
    <row r="16" spans="1:15" ht="14.1" customHeight="1" x14ac:dyDescent="0.3">
      <c r="A16" s="12"/>
      <c r="B16" s="9"/>
      <c r="C16" s="27" t="s">
        <v>23</v>
      </c>
      <c r="D16" s="178">
        <f>Bldg4Budget!M9</f>
        <v>0</v>
      </c>
      <c r="E16" s="179">
        <f>Bldg4Budget!N9</f>
        <v>0</v>
      </c>
      <c r="F16" s="58">
        <v>0</v>
      </c>
      <c r="G16" s="59">
        <v>0</v>
      </c>
      <c r="H16" s="58">
        <v>0</v>
      </c>
      <c r="I16" s="59">
        <v>0</v>
      </c>
      <c r="J16" s="58">
        <v>0</v>
      </c>
      <c r="K16" s="59">
        <v>0</v>
      </c>
      <c r="L16" s="58">
        <v>0</v>
      </c>
      <c r="M16" s="59">
        <v>0</v>
      </c>
      <c r="N16" s="113">
        <f>F16+H16+J16+L16</f>
        <v>0</v>
      </c>
      <c r="O16" s="111">
        <f>G16+I16+K16+M16</f>
        <v>0</v>
      </c>
    </row>
    <row r="17" spans="1:15" ht="14.1" customHeight="1" x14ac:dyDescent="0.3">
      <c r="A17" s="12"/>
      <c r="B17" s="9"/>
      <c r="C17" s="27" t="s">
        <v>32</v>
      </c>
      <c r="D17" s="180">
        <f>Bldg4Budget!M10</f>
        <v>0</v>
      </c>
      <c r="E17" s="181">
        <f>Bldg4Budget!N10</f>
        <v>0</v>
      </c>
      <c r="F17" s="60">
        <v>0</v>
      </c>
      <c r="G17" s="61">
        <v>0</v>
      </c>
      <c r="H17" s="60">
        <v>0</v>
      </c>
      <c r="I17" s="61">
        <v>0</v>
      </c>
      <c r="J17" s="60">
        <v>0</v>
      </c>
      <c r="K17" s="61">
        <v>0</v>
      </c>
      <c r="L17" s="60">
        <v>0</v>
      </c>
      <c r="M17" s="61">
        <v>0</v>
      </c>
      <c r="N17" s="109">
        <f t="shared" ref="N17:O21" si="0">F17+H17+J17+L17</f>
        <v>0</v>
      </c>
      <c r="O17" s="110">
        <f t="shared" si="0"/>
        <v>0</v>
      </c>
    </row>
    <row r="18" spans="1:15" ht="14.1" customHeight="1" x14ac:dyDescent="0.3">
      <c r="A18" s="12"/>
      <c r="B18" s="9"/>
      <c r="C18" s="27" t="s">
        <v>34</v>
      </c>
      <c r="D18" s="180">
        <f>Bldg4Budget!M11</f>
        <v>0</v>
      </c>
      <c r="E18" s="181">
        <f>Bldg4Budget!N11</f>
        <v>0</v>
      </c>
      <c r="F18" s="60">
        <v>0</v>
      </c>
      <c r="G18" s="61">
        <v>0</v>
      </c>
      <c r="H18" s="60">
        <v>0</v>
      </c>
      <c r="I18" s="61">
        <v>0</v>
      </c>
      <c r="J18" s="60">
        <v>0</v>
      </c>
      <c r="K18" s="61">
        <v>0</v>
      </c>
      <c r="L18" s="60">
        <v>0</v>
      </c>
      <c r="M18" s="61">
        <v>0</v>
      </c>
      <c r="N18" s="109">
        <f t="shared" si="0"/>
        <v>0</v>
      </c>
      <c r="O18" s="110">
        <f t="shared" si="0"/>
        <v>0</v>
      </c>
    </row>
    <row r="19" spans="1:15" ht="14.1" customHeight="1" x14ac:dyDescent="0.3">
      <c r="A19" s="12"/>
      <c r="B19" s="9"/>
      <c r="C19" s="27" t="s">
        <v>63</v>
      </c>
      <c r="D19" s="180">
        <f>Bldg4Budget!M12</f>
        <v>0</v>
      </c>
      <c r="E19" s="181">
        <f>Bldg4Budget!N12</f>
        <v>0</v>
      </c>
      <c r="F19" s="60">
        <v>0</v>
      </c>
      <c r="G19" s="61">
        <v>0</v>
      </c>
      <c r="H19" s="60">
        <v>0</v>
      </c>
      <c r="I19" s="61">
        <v>0</v>
      </c>
      <c r="J19" s="60">
        <v>0</v>
      </c>
      <c r="K19" s="61">
        <v>0</v>
      </c>
      <c r="L19" s="60">
        <v>0</v>
      </c>
      <c r="M19" s="61">
        <v>0</v>
      </c>
      <c r="N19" s="109">
        <f t="shared" ref="N19" si="1">F19+H19+J19+L19</f>
        <v>0</v>
      </c>
      <c r="O19" s="110">
        <f t="shared" ref="O19" si="2">G19+I19+K19+M19</f>
        <v>0</v>
      </c>
    </row>
    <row r="20" spans="1:15" ht="14.1" customHeight="1" x14ac:dyDescent="0.3">
      <c r="A20" s="12"/>
      <c r="B20" s="9"/>
      <c r="C20" s="27" t="s">
        <v>33</v>
      </c>
      <c r="D20" s="180">
        <f>Bldg4Budget!M13</f>
        <v>0</v>
      </c>
      <c r="E20" s="181">
        <f>Bldg4Budget!N13</f>
        <v>0</v>
      </c>
      <c r="F20" s="60">
        <v>0</v>
      </c>
      <c r="G20" s="61">
        <v>0</v>
      </c>
      <c r="H20" s="60">
        <v>0</v>
      </c>
      <c r="I20" s="61">
        <v>0</v>
      </c>
      <c r="J20" s="60">
        <v>0</v>
      </c>
      <c r="K20" s="61">
        <v>0</v>
      </c>
      <c r="L20" s="60">
        <v>0</v>
      </c>
      <c r="M20" s="61">
        <v>0</v>
      </c>
      <c r="N20" s="109">
        <f t="shared" ref="N20:O20" si="3">F20+H20+J20+L20</f>
        <v>0</v>
      </c>
      <c r="O20" s="110">
        <f t="shared" si="3"/>
        <v>0</v>
      </c>
    </row>
    <row r="21" spans="1:15" ht="14.1" customHeight="1" x14ac:dyDescent="0.3">
      <c r="A21" s="13"/>
      <c r="B21" s="16"/>
      <c r="C21" s="29" t="s">
        <v>62</v>
      </c>
      <c r="D21" s="202">
        <f>Bldg4Budget!M14</f>
        <v>0</v>
      </c>
      <c r="E21" s="181">
        <f>Bldg4Budget!N14</f>
        <v>0</v>
      </c>
      <c r="F21" s="96">
        <v>0</v>
      </c>
      <c r="G21" s="61">
        <v>0</v>
      </c>
      <c r="H21" s="96">
        <v>0</v>
      </c>
      <c r="I21" s="61">
        <v>0</v>
      </c>
      <c r="J21" s="96">
        <v>0</v>
      </c>
      <c r="K21" s="61">
        <v>0</v>
      </c>
      <c r="L21" s="60">
        <v>0</v>
      </c>
      <c r="M21" s="96">
        <v>0</v>
      </c>
      <c r="N21" s="114">
        <f t="shared" si="0"/>
        <v>0</v>
      </c>
      <c r="O21" s="112">
        <f t="shared" si="0"/>
        <v>0</v>
      </c>
    </row>
    <row r="22" spans="1:15" ht="14.1" customHeight="1" x14ac:dyDescent="0.3">
      <c r="A22" s="11">
        <v>2</v>
      </c>
      <c r="B22" s="453" t="s">
        <v>41</v>
      </c>
      <c r="C22" s="454"/>
      <c r="D22" s="182" t="str">
        <f>IF(SUM(D23:E27)&lt;D4*0.05,"Warning, Total Professional Development Costs Are Less Than Required Minimum","")</f>
        <v/>
      </c>
      <c r="E22" s="183"/>
      <c r="F22" s="34"/>
      <c r="G22" s="35"/>
      <c r="H22" s="34"/>
      <c r="I22" s="36"/>
      <c r="J22" s="37"/>
      <c r="K22" s="38"/>
      <c r="L22" s="37"/>
      <c r="M22" s="38"/>
      <c r="N22" s="39"/>
      <c r="O22" s="69" t="str">
        <f>IF(L42&gt;0,IF(SUM(N23:O27)&lt;D4*0.05,"Warning, Total Professional Development Costs Are Less Than Required Minimum",""),"")</f>
        <v/>
      </c>
    </row>
    <row r="23" spans="1:15" ht="14.1" customHeight="1" x14ac:dyDescent="0.3">
      <c r="A23" s="12"/>
      <c r="B23" s="9"/>
      <c r="C23" s="27" t="s">
        <v>23</v>
      </c>
      <c r="D23" s="184">
        <f>Bldg4Budget!M15</f>
        <v>0</v>
      </c>
      <c r="E23" s="185">
        <f>Bldg4Budget!N15</f>
        <v>0</v>
      </c>
      <c r="F23" s="62">
        <v>0</v>
      </c>
      <c r="G23" s="63">
        <v>0</v>
      </c>
      <c r="H23" s="62">
        <v>0</v>
      </c>
      <c r="I23" s="63">
        <v>0</v>
      </c>
      <c r="J23" s="62">
        <v>0</v>
      </c>
      <c r="K23" s="63">
        <v>0</v>
      </c>
      <c r="L23" s="62">
        <v>0</v>
      </c>
      <c r="M23" s="63">
        <v>0</v>
      </c>
      <c r="N23" s="113">
        <f t="shared" ref="N23:O27" si="4">F23+H23+J23+L23</f>
        <v>0</v>
      </c>
      <c r="O23" s="111">
        <f t="shared" si="4"/>
        <v>0</v>
      </c>
    </row>
    <row r="24" spans="1:15" ht="14.1" customHeight="1" x14ac:dyDescent="0.3">
      <c r="A24" s="12"/>
      <c r="B24" s="9"/>
      <c r="C24" s="27" t="s">
        <v>32</v>
      </c>
      <c r="D24" s="180">
        <f>Bldg4Budget!M16</f>
        <v>0</v>
      </c>
      <c r="E24" s="181">
        <f>Bldg4Budget!N16</f>
        <v>0</v>
      </c>
      <c r="F24" s="60">
        <v>0</v>
      </c>
      <c r="G24" s="61">
        <v>0</v>
      </c>
      <c r="H24" s="60">
        <v>0</v>
      </c>
      <c r="I24" s="61">
        <v>0</v>
      </c>
      <c r="J24" s="60">
        <v>0</v>
      </c>
      <c r="K24" s="61">
        <v>0</v>
      </c>
      <c r="L24" s="60">
        <v>0</v>
      </c>
      <c r="M24" s="61">
        <v>0</v>
      </c>
      <c r="N24" s="109">
        <f t="shared" si="4"/>
        <v>0</v>
      </c>
      <c r="O24" s="110">
        <f t="shared" si="4"/>
        <v>0</v>
      </c>
    </row>
    <row r="25" spans="1:15" ht="14.1" customHeight="1" x14ac:dyDescent="0.3">
      <c r="A25" s="12"/>
      <c r="B25" s="9"/>
      <c r="C25" s="27" t="s">
        <v>34</v>
      </c>
      <c r="D25" s="180">
        <f>Bldg4Budget!M17</f>
        <v>0</v>
      </c>
      <c r="E25" s="181">
        <f>Bldg4Budget!N17</f>
        <v>0</v>
      </c>
      <c r="F25" s="60">
        <v>0</v>
      </c>
      <c r="G25" s="61">
        <v>0</v>
      </c>
      <c r="H25" s="60">
        <v>0</v>
      </c>
      <c r="I25" s="61">
        <v>0</v>
      </c>
      <c r="J25" s="60">
        <v>0</v>
      </c>
      <c r="K25" s="61">
        <v>0</v>
      </c>
      <c r="L25" s="60">
        <v>0</v>
      </c>
      <c r="M25" s="61">
        <v>0</v>
      </c>
      <c r="N25" s="109">
        <f t="shared" si="4"/>
        <v>0</v>
      </c>
      <c r="O25" s="110">
        <f t="shared" si="4"/>
        <v>0</v>
      </c>
    </row>
    <row r="26" spans="1:15" ht="14.1" customHeight="1" x14ac:dyDescent="0.3">
      <c r="A26" s="12"/>
      <c r="B26" s="9"/>
      <c r="C26" s="27" t="s">
        <v>33</v>
      </c>
      <c r="D26" s="180">
        <f>Bldg4Budget!M18</f>
        <v>0</v>
      </c>
      <c r="E26" s="181">
        <f>Bldg4Budget!N18</f>
        <v>0</v>
      </c>
      <c r="F26" s="60">
        <v>0</v>
      </c>
      <c r="G26" s="61">
        <v>0</v>
      </c>
      <c r="H26" s="60">
        <v>0</v>
      </c>
      <c r="I26" s="61">
        <v>0</v>
      </c>
      <c r="J26" s="60">
        <v>0</v>
      </c>
      <c r="K26" s="61">
        <v>0</v>
      </c>
      <c r="L26" s="60">
        <v>0</v>
      </c>
      <c r="M26" s="61">
        <v>0</v>
      </c>
      <c r="N26" s="109">
        <f t="shared" si="4"/>
        <v>0</v>
      </c>
      <c r="O26" s="110">
        <f t="shared" si="4"/>
        <v>0</v>
      </c>
    </row>
    <row r="27" spans="1:15" ht="14.1" customHeight="1" x14ac:dyDescent="0.3">
      <c r="A27" s="13"/>
      <c r="B27" s="16"/>
      <c r="C27" s="29" t="s">
        <v>64</v>
      </c>
      <c r="D27" s="180">
        <f>Bldg4Budget!M19</f>
        <v>0</v>
      </c>
      <c r="E27" s="181">
        <f>Bldg4Budget!N19</f>
        <v>0</v>
      </c>
      <c r="F27" s="83">
        <f t="shared" ref="F27:M27" si="5">-F21-F40</f>
        <v>0</v>
      </c>
      <c r="G27" s="84">
        <f t="shared" si="5"/>
        <v>0</v>
      </c>
      <c r="H27" s="83">
        <f t="shared" si="5"/>
        <v>0</v>
      </c>
      <c r="I27" s="84">
        <f t="shared" si="5"/>
        <v>0</v>
      </c>
      <c r="J27" s="83">
        <f t="shared" si="5"/>
        <v>0</v>
      </c>
      <c r="K27" s="84">
        <f t="shared" si="5"/>
        <v>0</v>
      </c>
      <c r="L27" s="83">
        <f t="shared" si="5"/>
        <v>0</v>
      </c>
      <c r="M27" s="84">
        <f t="shared" si="5"/>
        <v>0</v>
      </c>
      <c r="N27" s="114">
        <f t="shared" si="4"/>
        <v>0</v>
      </c>
      <c r="O27" s="115">
        <f t="shared" si="4"/>
        <v>0</v>
      </c>
    </row>
    <row r="28" spans="1:15" ht="14.1" customHeight="1" x14ac:dyDescent="0.3">
      <c r="A28" s="11">
        <v>3</v>
      </c>
      <c r="B28" s="451" t="s">
        <v>55</v>
      </c>
      <c r="C28" s="452"/>
      <c r="D28" s="182" t="str">
        <f>IF(SUM(D29:E31)&gt;D4*0.08,"Warning, Total Student Access Costs Exceed Allowable Limit","")</f>
        <v/>
      </c>
      <c r="E28" s="186"/>
      <c r="F28" s="75"/>
      <c r="G28" s="75"/>
      <c r="H28" s="75"/>
      <c r="I28" s="76"/>
      <c r="J28" s="37"/>
      <c r="K28" s="38"/>
      <c r="L28" s="37"/>
      <c r="M28" s="38"/>
      <c r="N28" s="39"/>
      <c r="O28" s="69" t="str">
        <f>IF(SUM(N29:O31)&gt;D4*0.08,"Warning, Total Student Access Costs Exceed Allowable Limit","")</f>
        <v/>
      </c>
    </row>
    <row r="29" spans="1:15" ht="14.1" customHeight="1" x14ac:dyDescent="0.3">
      <c r="A29" s="12"/>
      <c r="B29" s="9"/>
      <c r="C29" s="27" t="s">
        <v>56</v>
      </c>
      <c r="D29" s="184">
        <f>Bldg4Budget!M20</f>
        <v>0</v>
      </c>
      <c r="E29" s="185">
        <f>Bldg4Budget!N20</f>
        <v>0</v>
      </c>
      <c r="F29" s="62">
        <v>0</v>
      </c>
      <c r="G29" s="63">
        <v>0</v>
      </c>
      <c r="H29" s="62">
        <v>0</v>
      </c>
      <c r="I29" s="63">
        <v>0</v>
      </c>
      <c r="J29" s="62">
        <v>0</v>
      </c>
      <c r="K29" s="63">
        <v>0</v>
      </c>
      <c r="L29" s="62">
        <v>0</v>
      </c>
      <c r="M29" s="63">
        <v>0</v>
      </c>
      <c r="N29" s="113">
        <f t="shared" ref="N29:O31" si="6">F29+H29+J29+L29</f>
        <v>0</v>
      </c>
      <c r="O29" s="86">
        <f t="shared" si="6"/>
        <v>0</v>
      </c>
    </row>
    <row r="30" spans="1:15" ht="14.1" customHeight="1" x14ac:dyDescent="0.3">
      <c r="A30" s="12"/>
      <c r="B30" s="9"/>
      <c r="C30" s="27" t="s">
        <v>57</v>
      </c>
      <c r="D30" s="180">
        <f>Bldg4Budget!M21</f>
        <v>0</v>
      </c>
      <c r="E30" s="181">
        <f>Bldg4Budget!N21</f>
        <v>0</v>
      </c>
      <c r="F30" s="60">
        <v>0</v>
      </c>
      <c r="G30" s="61">
        <v>0</v>
      </c>
      <c r="H30" s="60">
        <v>0</v>
      </c>
      <c r="I30" s="61">
        <v>0</v>
      </c>
      <c r="J30" s="60">
        <v>0</v>
      </c>
      <c r="K30" s="61">
        <v>0</v>
      </c>
      <c r="L30" s="60">
        <v>0</v>
      </c>
      <c r="M30" s="61">
        <v>0</v>
      </c>
      <c r="N30" s="109">
        <f t="shared" si="6"/>
        <v>0</v>
      </c>
      <c r="O30" s="110">
        <f t="shared" si="6"/>
        <v>0</v>
      </c>
    </row>
    <row r="31" spans="1:15" ht="14.1" customHeight="1" x14ac:dyDescent="0.3">
      <c r="A31" s="32"/>
      <c r="B31" s="33"/>
      <c r="C31" s="103" t="s">
        <v>33</v>
      </c>
      <c r="D31" s="177">
        <f>Bldg4Budget!M22</f>
        <v>0</v>
      </c>
      <c r="E31" s="187"/>
      <c r="F31" s="108">
        <v>0</v>
      </c>
      <c r="G31" s="107"/>
      <c r="H31" s="108">
        <v>0</v>
      </c>
      <c r="I31" s="107"/>
      <c r="J31" s="108">
        <v>0</v>
      </c>
      <c r="K31" s="107"/>
      <c r="L31" s="108">
        <v>0</v>
      </c>
      <c r="M31" s="107"/>
      <c r="N31" s="114">
        <f t="shared" si="6"/>
        <v>0</v>
      </c>
      <c r="O31" s="107">
        <f t="shared" si="6"/>
        <v>0</v>
      </c>
    </row>
    <row r="32" spans="1:15" ht="14.1" customHeight="1" x14ac:dyDescent="0.3">
      <c r="A32" s="68"/>
      <c r="B32" s="25"/>
      <c r="C32" s="25"/>
      <c r="D32" s="188"/>
      <c r="E32" s="189"/>
      <c r="F32" s="40"/>
      <c r="G32" s="41"/>
      <c r="H32" s="40"/>
      <c r="I32" s="41"/>
      <c r="J32" s="40"/>
      <c r="K32" s="41"/>
      <c r="L32" s="40"/>
      <c r="M32" s="41"/>
      <c r="N32" s="40"/>
      <c r="O32" s="41"/>
    </row>
    <row r="33" spans="1:15" s="3" customFormat="1" ht="14.1" customHeight="1" x14ac:dyDescent="0.3">
      <c r="A33" s="12">
        <v>4</v>
      </c>
      <c r="B33" s="24" t="s">
        <v>42</v>
      </c>
      <c r="C33" s="26"/>
      <c r="D33" s="77" t="str">
        <f>IF(SUM(D34:D36)&gt;D4*0.04,"Warning, Total Evaluation Costs Exceed Allowable Limit","")</f>
        <v/>
      </c>
      <c r="E33" s="56"/>
      <c r="F33" s="55"/>
      <c r="G33" s="56"/>
      <c r="H33" s="55"/>
      <c r="I33" s="56"/>
      <c r="J33" s="55"/>
      <c r="K33" s="56"/>
      <c r="L33" s="55"/>
      <c r="M33" s="56"/>
      <c r="N33" s="57"/>
      <c r="O33" s="70" t="str">
        <f>IF(SUM(N34:N36)&gt;D4*0.04,"Warning, Total Evaluation Costs Exceed Allowable Limit","")</f>
        <v/>
      </c>
    </row>
    <row r="34" spans="1:15" ht="14.1" customHeight="1" x14ac:dyDescent="0.3">
      <c r="A34" s="12"/>
      <c r="B34" s="9"/>
      <c r="C34" s="27" t="s">
        <v>32</v>
      </c>
      <c r="D34" s="175">
        <f>Bldg4Budget!M23</f>
        <v>0</v>
      </c>
      <c r="E34" s="190"/>
      <c r="F34" s="64">
        <v>0</v>
      </c>
      <c r="G34" s="52"/>
      <c r="H34" s="64">
        <v>0</v>
      </c>
      <c r="I34" s="52"/>
      <c r="J34" s="64">
        <v>0</v>
      </c>
      <c r="K34" s="52"/>
      <c r="L34" s="64">
        <v>0</v>
      </c>
      <c r="M34" s="52"/>
      <c r="N34" s="113">
        <f>F34+H34+J34+L34</f>
        <v>0</v>
      </c>
      <c r="O34" s="52"/>
    </row>
    <row r="35" spans="1:15" ht="14.1" customHeight="1" x14ac:dyDescent="0.3">
      <c r="A35" s="12"/>
      <c r="B35" s="9"/>
      <c r="C35" s="27" t="s">
        <v>34</v>
      </c>
      <c r="D35" s="176">
        <f>Bldg4Budget!M24</f>
        <v>0</v>
      </c>
      <c r="E35" s="191"/>
      <c r="F35" s="65">
        <v>0</v>
      </c>
      <c r="G35" s="53"/>
      <c r="H35" s="65">
        <v>0</v>
      </c>
      <c r="I35" s="53"/>
      <c r="J35" s="65">
        <v>0</v>
      </c>
      <c r="K35" s="53"/>
      <c r="L35" s="65">
        <v>0</v>
      </c>
      <c r="M35" s="53"/>
      <c r="N35" s="109">
        <f>F35+H35+J35+L35</f>
        <v>0</v>
      </c>
      <c r="O35" s="106"/>
    </row>
    <row r="36" spans="1:15" ht="14.1" customHeight="1" x14ac:dyDescent="0.3">
      <c r="A36" s="32"/>
      <c r="B36" s="33"/>
      <c r="C36" s="103" t="s">
        <v>33</v>
      </c>
      <c r="D36" s="177">
        <f>Bldg4Budget!M25</f>
        <v>0</v>
      </c>
      <c r="E36" s="187"/>
      <c r="F36" s="108">
        <v>0</v>
      </c>
      <c r="G36" s="107"/>
      <c r="H36" s="108">
        <v>0</v>
      </c>
      <c r="I36" s="107"/>
      <c r="J36" s="108">
        <v>0</v>
      </c>
      <c r="K36" s="107"/>
      <c r="L36" s="108">
        <v>0</v>
      </c>
      <c r="M36" s="107"/>
      <c r="N36" s="114">
        <f>F36+H36+J36+L36</f>
        <v>0</v>
      </c>
      <c r="O36" s="107"/>
    </row>
    <row r="37" spans="1:15" s="3" customFormat="1" ht="14.1" customHeight="1" x14ac:dyDescent="0.3">
      <c r="A37" s="68"/>
      <c r="B37" s="25"/>
      <c r="C37" s="25"/>
      <c r="D37" s="188"/>
      <c r="E37" s="189"/>
      <c r="F37" s="40"/>
      <c r="G37" s="41"/>
      <c r="H37" s="40"/>
      <c r="I37" s="41"/>
      <c r="J37" s="40"/>
      <c r="K37" s="41"/>
      <c r="L37" s="40"/>
      <c r="M37" s="41"/>
      <c r="N37" s="40"/>
      <c r="O37" s="41"/>
    </row>
    <row r="38" spans="1:15" s="3" customFormat="1" ht="14.1" customHeight="1" x14ac:dyDescent="0.3">
      <c r="A38" s="12">
        <v>5</v>
      </c>
      <c r="B38" s="24" t="s">
        <v>43</v>
      </c>
      <c r="C38" s="26"/>
      <c r="D38" s="77" t="str">
        <f>IF(SUM(D39:D41)&gt;D4*0.08,"Warning, Total Other Admin Costs Exceed Allowable Limit","")</f>
        <v/>
      </c>
      <c r="E38" s="56"/>
      <c r="F38" s="55"/>
      <c r="G38" s="56"/>
      <c r="H38" s="55"/>
      <c r="I38" s="56"/>
      <c r="J38" s="55"/>
      <c r="K38" s="56"/>
      <c r="L38" s="55"/>
      <c r="M38" s="56"/>
      <c r="N38" s="57"/>
      <c r="O38" s="70" t="str">
        <f>IF(SUM(N39:O41)&gt;D4*0.08,"Warning, Total Admin Costs Exceed Allowable Limit","")</f>
        <v/>
      </c>
    </row>
    <row r="39" spans="1:15" ht="14.1" customHeight="1" x14ac:dyDescent="0.3">
      <c r="A39" s="12"/>
      <c r="B39" s="9"/>
      <c r="C39" s="27" t="s">
        <v>43</v>
      </c>
      <c r="D39" s="205">
        <f>Bldg4Budget!M26</f>
        <v>0</v>
      </c>
      <c r="E39" s="191"/>
      <c r="F39" s="66">
        <v>0</v>
      </c>
      <c r="G39" s="53"/>
      <c r="H39" s="66">
        <v>0</v>
      </c>
      <c r="I39" s="53"/>
      <c r="J39" s="66">
        <v>0</v>
      </c>
      <c r="K39" s="53"/>
      <c r="L39" s="66">
        <v>0</v>
      </c>
      <c r="M39" s="53"/>
      <c r="N39" s="113">
        <f>F39+H39+J39+L39</f>
        <v>0</v>
      </c>
      <c r="O39" s="53"/>
    </row>
    <row r="40" spans="1:15" ht="14.1" customHeight="1" x14ac:dyDescent="0.3">
      <c r="A40" s="12"/>
      <c r="B40" s="9"/>
      <c r="C40" s="27" t="s">
        <v>62</v>
      </c>
      <c r="D40" s="226">
        <f>Bldg4Budget!M27</f>
        <v>0</v>
      </c>
      <c r="E40" s="191"/>
      <c r="F40" s="67">
        <v>0</v>
      </c>
      <c r="G40" s="53"/>
      <c r="H40" s="66">
        <v>0</v>
      </c>
      <c r="I40" s="53"/>
      <c r="J40" s="67">
        <v>0</v>
      </c>
      <c r="K40" s="53"/>
      <c r="L40" s="67">
        <v>0</v>
      </c>
      <c r="M40" s="53"/>
      <c r="N40" s="109">
        <f>F40+H40+J40+L40</f>
        <v>0</v>
      </c>
      <c r="O40" s="106"/>
    </row>
    <row r="41" spans="1:15" ht="14.1" customHeight="1" x14ac:dyDescent="0.3">
      <c r="A41" s="32"/>
      <c r="B41" s="33"/>
      <c r="C41" s="103" t="s">
        <v>60</v>
      </c>
      <c r="D41" s="177">
        <f>Bldg4Budget!M28</f>
        <v>0</v>
      </c>
      <c r="E41" s="191"/>
      <c r="F41" s="104">
        <f>ROUND(SUM(F16:G40)*O3,2)</f>
        <v>0</v>
      </c>
      <c r="G41" s="78"/>
      <c r="H41" s="105">
        <v>0</v>
      </c>
      <c r="I41" s="78"/>
      <c r="J41" s="105">
        <f>ROUND(SUM(J16:K40)*$O$3,2)</f>
        <v>0</v>
      </c>
      <c r="K41" s="78"/>
      <c r="L41" s="105">
        <f>ROUND(SUM(L16:M40)*$O$3,2)</f>
        <v>0</v>
      </c>
      <c r="M41" s="53"/>
      <c r="N41" s="82">
        <f>F41+H41+J41+L41</f>
        <v>0</v>
      </c>
      <c r="O41" s="53"/>
    </row>
    <row r="42" spans="1:15" ht="18" customHeight="1" thickBot="1" x14ac:dyDescent="0.35">
      <c r="A42" s="72">
        <v>6</v>
      </c>
      <c r="B42" s="30" t="s">
        <v>47</v>
      </c>
      <c r="C42" s="73"/>
      <c r="D42" s="192">
        <f>SUM(D16:E41)</f>
        <v>0</v>
      </c>
      <c r="E42" s="193"/>
      <c r="F42" s="85">
        <f>SUM(F16:G21)+SUM(F23:G27)+SUM(F29:G31)+SUM(F34:G37)+SUM(F39:G41)</f>
        <v>0</v>
      </c>
      <c r="G42" s="71"/>
      <c r="H42" s="85">
        <f>SUM(H16:I21)+SUM(H23:I27)+SUM(H29:I31)+SUM(H34:I37)+SUM(H39:I41)</f>
        <v>0</v>
      </c>
      <c r="I42" s="71"/>
      <c r="J42" s="85">
        <f>SUM(J16:K21)+SUM(J23:K27)+SUM(J29:K31)+SUM(J34:K37)+SUM(J39:K41)</f>
        <v>0</v>
      </c>
      <c r="K42" s="71"/>
      <c r="L42" s="85">
        <f>SUM(L16:M21)+SUM(L23:M27)+SUM(L29:M31)+SUM(L34:M37)+SUM(L39:M41)</f>
        <v>0</v>
      </c>
      <c r="M42" s="71"/>
      <c r="N42" s="116">
        <f>SUM(N16:O21)+SUM(N23:O27)+SUM(N29:O31)+SUM(N34:N41)</f>
        <v>0</v>
      </c>
      <c r="O42" s="71"/>
    </row>
    <row r="43" spans="1:15" ht="18" customHeight="1" thickTop="1" x14ac:dyDescent="0.3">
      <c r="A43" s="310">
        <v>7</v>
      </c>
      <c r="B43" s="459" t="s">
        <v>46</v>
      </c>
      <c r="C43" s="460"/>
      <c r="D43" s="311">
        <f>D5</f>
        <v>0</v>
      </c>
      <c r="E43" s="312"/>
      <c r="F43" s="313">
        <v>0</v>
      </c>
      <c r="G43" s="314"/>
      <c r="H43" s="313">
        <v>0</v>
      </c>
      <c r="I43" s="314"/>
      <c r="J43" s="313">
        <v>0</v>
      </c>
      <c r="K43" s="314"/>
      <c r="L43" s="313">
        <v>0</v>
      </c>
      <c r="M43" s="314"/>
      <c r="N43" s="315">
        <v>0</v>
      </c>
      <c r="O43" s="314"/>
    </row>
    <row r="44" spans="1:15" ht="18" customHeight="1" thickBot="1" x14ac:dyDescent="0.35">
      <c r="A44" s="14">
        <v>8</v>
      </c>
      <c r="B44" s="30" t="s">
        <v>414</v>
      </c>
      <c r="C44" s="31"/>
      <c r="D44" s="192">
        <f>D42-D43</f>
        <v>0</v>
      </c>
      <c r="E44" s="193"/>
      <c r="F44" s="85">
        <f>F42-F43</f>
        <v>0</v>
      </c>
      <c r="G44" s="71"/>
      <c r="H44" s="85">
        <f>H42-H43</f>
        <v>0</v>
      </c>
      <c r="I44" s="71"/>
      <c r="J44" s="85">
        <f>J42-J43</f>
        <v>0</v>
      </c>
      <c r="K44" s="71"/>
      <c r="L44" s="85">
        <f>L42-L43</f>
        <v>0</v>
      </c>
      <c r="M44" s="71"/>
      <c r="N44" s="117">
        <f>N42-N43</f>
        <v>0</v>
      </c>
      <c r="O44" s="71"/>
    </row>
    <row r="45" spans="1:15" ht="6.75" customHeight="1" thickTop="1" thickBot="1" x14ac:dyDescent="0.3">
      <c r="A45" s="99"/>
      <c r="B45" s="5"/>
      <c r="C45" s="5"/>
      <c r="D45" s="244"/>
      <c r="E45" s="244"/>
      <c r="F45" s="6"/>
      <c r="G45" s="6"/>
      <c r="H45" s="6"/>
      <c r="I45" s="6"/>
      <c r="J45" s="6"/>
      <c r="K45" s="6"/>
      <c r="L45" s="6"/>
      <c r="M45" s="6"/>
      <c r="N45" s="6"/>
      <c r="O45" s="101"/>
    </row>
    <row r="46" spans="1:15" ht="15" customHeight="1" x14ac:dyDescent="0.25">
      <c r="A46" s="79"/>
      <c r="B46" s="102"/>
      <c r="C46" s="102"/>
      <c r="D46" s="445" t="str">
        <f>_xlfn.CONCAT(Summary!B2,"
Award Balance")</f>
        <v>2020-21
Award Balance</v>
      </c>
      <c r="E46" s="446"/>
      <c r="F46" s="243" t="s">
        <v>446</v>
      </c>
      <c r="G46" s="229"/>
      <c r="H46" s="229"/>
      <c r="I46" s="229"/>
      <c r="J46" s="229"/>
      <c r="K46" s="229"/>
      <c r="L46" s="118" t="s">
        <v>36</v>
      </c>
      <c r="M46" s="119"/>
      <c r="N46" s="119"/>
      <c r="O46" s="263"/>
    </row>
    <row r="47" spans="1:15" ht="24" customHeight="1" x14ac:dyDescent="0.25">
      <c r="A47" s="233"/>
      <c r="B47" s="234"/>
      <c r="C47" s="234"/>
      <c r="D47" s="447"/>
      <c r="E47" s="448"/>
      <c r="F47" s="290" t="s">
        <v>447</v>
      </c>
      <c r="G47" s="291" t="s">
        <v>455</v>
      </c>
      <c r="H47" s="292" t="s">
        <v>456</v>
      </c>
      <c r="I47" s="292" t="s">
        <v>448</v>
      </c>
      <c r="J47" s="293" t="s">
        <v>454</v>
      </c>
      <c r="K47" s="294" t="s">
        <v>449</v>
      </c>
      <c r="L47" s="428" t="s">
        <v>45</v>
      </c>
      <c r="M47" s="429"/>
      <c r="N47" s="429"/>
      <c r="O47" s="430"/>
    </row>
    <row r="48" spans="1:15" s="236" customFormat="1" ht="27.9" customHeight="1" x14ac:dyDescent="0.3">
      <c r="A48" s="443" t="s">
        <v>70</v>
      </c>
      <c r="B48" s="444"/>
      <c r="C48" s="444"/>
      <c r="D48" s="245" t="s">
        <v>21</v>
      </c>
      <c r="E48" s="247" t="s">
        <v>22</v>
      </c>
      <c r="F48" s="255"/>
      <c r="G48" s="255"/>
      <c r="H48" s="255"/>
      <c r="I48" s="256"/>
      <c r="J48" s="256"/>
      <c r="K48" s="257"/>
      <c r="L48" s="428"/>
      <c r="M48" s="429"/>
      <c r="N48" s="429"/>
      <c r="O48" s="430"/>
    </row>
    <row r="49" spans="1:15" s="236" customFormat="1" ht="27.9" customHeight="1" x14ac:dyDescent="0.3">
      <c r="A49" s="449" t="str">
        <f>B15</f>
        <v>Program:</v>
      </c>
      <c r="B49" s="450"/>
      <c r="C49" s="450"/>
      <c r="D49" s="246">
        <f>SUM(D16:D21)-SUM(N16:N21)</f>
        <v>0</v>
      </c>
      <c r="E49" s="248">
        <f>SUM(E16:E21)-SUM(O16:O21)</f>
        <v>0</v>
      </c>
      <c r="F49" s="255"/>
      <c r="G49" s="255"/>
      <c r="H49" s="255"/>
      <c r="I49" s="256"/>
      <c r="J49" s="256"/>
      <c r="K49" s="257"/>
      <c r="L49" s="428"/>
      <c r="M49" s="429"/>
      <c r="N49" s="429"/>
      <c r="O49" s="430"/>
    </row>
    <row r="50" spans="1:15" s="236" customFormat="1" ht="27.9" customHeight="1" x14ac:dyDescent="0.3">
      <c r="A50" s="449" t="str">
        <f>B22</f>
        <v>Professional Development:</v>
      </c>
      <c r="B50" s="450"/>
      <c r="C50" s="450"/>
      <c r="D50" s="246">
        <f>SUM(D23:D27)-SUM(N23:N27)</f>
        <v>0</v>
      </c>
      <c r="E50" s="248">
        <f>SUM(E23:E27)-SUM(O23:O27)</f>
        <v>0</v>
      </c>
      <c r="F50" s="255"/>
      <c r="G50" s="255"/>
      <c r="H50" s="255"/>
      <c r="I50" s="256"/>
      <c r="J50" s="256"/>
      <c r="K50" s="257"/>
      <c r="L50" s="428"/>
      <c r="M50" s="429"/>
      <c r="N50" s="429"/>
      <c r="O50" s="430"/>
    </row>
    <row r="51" spans="1:15" s="236" customFormat="1" ht="27.9" customHeight="1" x14ac:dyDescent="0.3">
      <c r="A51" s="449" t="str">
        <f>B28</f>
        <v>Student Access:</v>
      </c>
      <c r="B51" s="450"/>
      <c r="C51" s="450"/>
      <c r="D51" s="246">
        <f>SUM(D29:D31)-SUM(N29:N31)</f>
        <v>0</v>
      </c>
      <c r="E51" s="248">
        <f>SUM(E29:E31)-SUM(O29:O31)</f>
        <v>0</v>
      </c>
      <c r="F51" s="255"/>
      <c r="G51" s="255"/>
      <c r="H51" s="255"/>
      <c r="I51" s="256"/>
      <c r="J51" s="256"/>
      <c r="K51" s="257"/>
      <c r="L51" s="264" t="s">
        <v>69</v>
      </c>
      <c r="M51" s="439"/>
      <c r="N51" s="439"/>
      <c r="O51" s="440"/>
    </row>
    <row r="52" spans="1:15" s="236" customFormat="1" ht="27.9" customHeight="1" x14ac:dyDescent="0.3">
      <c r="A52" s="318"/>
      <c r="B52" s="319"/>
      <c r="C52" s="319"/>
      <c r="D52" s="319"/>
      <c r="E52" s="320"/>
      <c r="F52" s="255"/>
      <c r="G52" s="255"/>
      <c r="H52" s="255"/>
      <c r="I52" s="256"/>
      <c r="J52" s="256"/>
      <c r="K52" s="257"/>
      <c r="L52" s="306" t="s">
        <v>24</v>
      </c>
      <c r="M52" s="87"/>
      <c r="N52" s="87"/>
      <c r="O52" s="305"/>
    </row>
    <row r="53" spans="1:15" s="236" customFormat="1" ht="27.9" customHeight="1" thickBot="1" x14ac:dyDescent="0.35">
      <c r="A53" s="317"/>
      <c r="B53" s="227"/>
      <c r="C53" s="227"/>
      <c r="D53" s="227"/>
      <c r="E53" s="41"/>
      <c r="F53" s="255"/>
      <c r="G53" s="255"/>
      <c r="H53" s="255"/>
      <c r="I53" s="256"/>
      <c r="J53" s="256"/>
      <c r="K53" s="257"/>
      <c r="L53" s="316"/>
      <c r="M53" s="87"/>
      <c r="N53" s="87"/>
      <c r="O53" s="305"/>
    </row>
    <row r="54" spans="1:15" s="236" customFormat="1" ht="14.1" customHeight="1" thickBot="1" x14ac:dyDescent="0.35">
      <c r="A54" s="431" t="str">
        <f>B33</f>
        <v>Evaluation:</v>
      </c>
      <c r="B54" s="432"/>
      <c r="C54" s="433"/>
      <c r="D54" s="342"/>
      <c r="E54" s="437">
        <f>SUM(D34:D36)-SUM(N34:N36)</f>
        <v>0</v>
      </c>
      <c r="F54" s="94" t="s">
        <v>44</v>
      </c>
      <c r="G54" s="442" t="s">
        <v>450</v>
      </c>
      <c r="H54" s="442"/>
      <c r="I54" s="442"/>
      <c r="J54" s="442"/>
      <c r="K54" s="249"/>
      <c r="L54" s="301" t="s">
        <v>25</v>
      </c>
      <c r="M54" s="302"/>
      <c r="N54" s="303"/>
      <c r="O54" s="304" t="s">
        <v>27</v>
      </c>
    </row>
    <row r="55" spans="1:15" s="236" customFormat="1" ht="14.1" customHeight="1" x14ac:dyDescent="0.35">
      <c r="A55" s="434"/>
      <c r="B55" s="435"/>
      <c r="C55" s="436"/>
      <c r="D55" s="342"/>
      <c r="E55" s="438"/>
      <c r="F55" s="232"/>
      <c r="G55" s="441"/>
      <c r="H55" s="441"/>
      <c r="I55" s="441"/>
      <c r="J55" s="441"/>
      <c r="K55" s="252"/>
      <c r="L55" s="251" t="s">
        <v>61</v>
      </c>
      <c r="M55" s="50"/>
      <c r="N55" s="50"/>
      <c r="O55" s="231"/>
    </row>
    <row r="56" spans="1:15" s="236" customFormat="1" ht="14.1" customHeight="1" x14ac:dyDescent="0.3">
      <c r="A56" s="431" t="str">
        <f>B38</f>
        <v>Other Admin Costs</v>
      </c>
      <c r="B56" s="432"/>
      <c r="C56" s="433"/>
      <c r="D56" s="342"/>
      <c r="E56" s="437">
        <f>D39-N39+D40</f>
        <v>0</v>
      </c>
      <c r="F56" s="95"/>
      <c r="G56" s="441" t="s">
        <v>451</v>
      </c>
      <c r="H56" s="441"/>
      <c r="I56" s="441"/>
      <c r="J56" s="441"/>
      <c r="K56" s="252"/>
      <c r="L56" s="308"/>
      <c r="M56" s="307"/>
      <c r="N56" s="307"/>
      <c r="O56" s="309"/>
    </row>
    <row r="57" spans="1:15" s="236" customFormat="1" ht="14.1" customHeight="1" x14ac:dyDescent="0.35">
      <c r="A57" s="434"/>
      <c r="B57" s="435"/>
      <c r="C57" s="436"/>
      <c r="D57" s="342"/>
      <c r="E57" s="438"/>
      <c r="F57" s="95"/>
      <c r="G57" s="441"/>
      <c r="H57" s="441"/>
      <c r="I57" s="441"/>
      <c r="J57" s="441"/>
      <c r="K57" s="252"/>
      <c r="L57" s="259"/>
      <c r="M57" s="51"/>
      <c r="N57" s="51"/>
      <c r="O57" s="260"/>
    </row>
    <row r="58" spans="1:15" s="236" customFormat="1" ht="14.1" customHeight="1" x14ac:dyDescent="0.35">
      <c r="A58" s="431" t="str">
        <f>C41</f>
        <v>Indirect Costs, Restricted</v>
      </c>
      <c r="B58" s="432"/>
      <c r="C58" s="433"/>
      <c r="D58" s="342"/>
      <c r="E58" s="437">
        <f>D41-N41</f>
        <v>0</v>
      </c>
      <c r="F58" s="95"/>
      <c r="G58" s="441" t="s">
        <v>452</v>
      </c>
      <c r="H58" s="441"/>
      <c r="I58" s="441"/>
      <c r="J58" s="441"/>
      <c r="K58" s="252"/>
      <c r="L58" s="295" t="s">
        <v>53</v>
      </c>
      <c r="M58" s="296"/>
      <c r="N58" s="296"/>
      <c r="O58" s="297" t="s">
        <v>27</v>
      </c>
    </row>
    <row r="59" spans="1:15" s="236" customFormat="1" ht="14.1" customHeight="1" x14ac:dyDescent="0.35">
      <c r="A59" s="434"/>
      <c r="B59" s="435"/>
      <c r="C59" s="436"/>
      <c r="D59" s="342"/>
      <c r="E59" s="438"/>
      <c r="F59" s="95"/>
      <c r="G59" s="441"/>
      <c r="H59" s="441"/>
      <c r="I59" s="441"/>
      <c r="J59" s="441"/>
      <c r="K59" s="252"/>
      <c r="L59" s="295"/>
      <c r="M59" s="296"/>
      <c r="N59" s="296"/>
      <c r="O59" s="297"/>
    </row>
    <row r="60" spans="1:15" s="236" customFormat="1" ht="14.1" customHeight="1" thickBot="1" x14ac:dyDescent="0.4">
      <c r="A60" s="431" t="s">
        <v>30</v>
      </c>
      <c r="B60" s="432"/>
      <c r="C60" s="433"/>
      <c r="D60" s="464"/>
      <c r="E60" s="437">
        <f>SUM(D49:E58)</f>
        <v>0</v>
      </c>
      <c r="F60" s="95"/>
      <c r="G60" s="458" t="s">
        <v>453</v>
      </c>
      <c r="H60" s="458"/>
      <c r="I60" s="458"/>
      <c r="J60" s="458"/>
      <c r="K60" s="252"/>
      <c r="L60" s="261"/>
      <c r="M60" s="51"/>
      <c r="N60" s="51"/>
      <c r="O60" s="262"/>
    </row>
    <row r="61" spans="1:15" s="236" customFormat="1" ht="14.1" customHeight="1" thickBot="1" x14ac:dyDescent="0.4">
      <c r="A61" s="461"/>
      <c r="B61" s="462"/>
      <c r="C61" s="463"/>
      <c r="D61" s="465"/>
      <c r="E61" s="466"/>
      <c r="F61" s="230"/>
      <c r="G61" s="458"/>
      <c r="H61" s="458"/>
      <c r="I61" s="458"/>
      <c r="J61" s="458"/>
      <c r="K61" s="250"/>
      <c r="L61" s="298" t="s">
        <v>54</v>
      </c>
      <c r="M61" s="299"/>
      <c r="N61" s="299"/>
      <c r="O61" s="300" t="s">
        <v>27</v>
      </c>
    </row>
    <row r="62" spans="1:15" ht="12" x14ac:dyDescent="0.25">
      <c r="A62" s="242"/>
      <c r="B62" s="242"/>
      <c r="C62" s="242"/>
      <c r="D62" s="242"/>
      <c r="E62" s="242"/>
    </row>
    <row r="63" spans="1:15" ht="12" x14ac:dyDescent="0.25">
      <c r="A63" s="242"/>
      <c r="B63" s="242"/>
      <c r="C63" s="242"/>
      <c r="D63" s="242"/>
      <c r="E63" s="242"/>
    </row>
    <row r="64" spans="1:15" x14ac:dyDescent="0.2">
      <c r="A64" s="236"/>
      <c r="B64" s="236"/>
      <c r="C64" s="236"/>
      <c r="D64" s="236"/>
      <c r="E64" s="236"/>
    </row>
    <row r="65" spans="1:5" x14ac:dyDescent="0.2">
      <c r="A65" s="236"/>
      <c r="B65" s="236"/>
      <c r="C65" s="236"/>
      <c r="D65" s="236"/>
      <c r="E65" s="236"/>
    </row>
  </sheetData>
  <sheetProtection sheet="1" objects="1" scenarios="1"/>
  <mergeCells count="59">
    <mergeCell ref="G60:J61"/>
    <mergeCell ref="A60:C61"/>
    <mergeCell ref="D60:D61"/>
    <mergeCell ref="E60:E61"/>
    <mergeCell ref="A49:C49"/>
    <mergeCell ref="A50:C50"/>
    <mergeCell ref="A51:C51"/>
    <mergeCell ref="A56:C57"/>
    <mergeCell ref="E56:E57"/>
    <mergeCell ref="B43:C43"/>
    <mergeCell ref="D46:E47"/>
    <mergeCell ref="L47:O50"/>
    <mergeCell ref="A58:C59"/>
    <mergeCell ref="E58:E59"/>
    <mergeCell ref="G56:J57"/>
    <mergeCell ref="G58:J59"/>
    <mergeCell ref="A48:C48"/>
    <mergeCell ref="M51:O51"/>
    <mergeCell ref="A54:C55"/>
    <mergeCell ref="E54:E55"/>
    <mergeCell ref="G54:J55"/>
    <mergeCell ref="L12:M12"/>
    <mergeCell ref="N13:O13"/>
    <mergeCell ref="A14:C14"/>
    <mergeCell ref="B22:C22"/>
    <mergeCell ref="B28:C28"/>
    <mergeCell ref="L13:M13"/>
    <mergeCell ref="A13:C13"/>
    <mergeCell ref="D13:E13"/>
    <mergeCell ref="F13:G13"/>
    <mergeCell ref="H13:I13"/>
    <mergeCell ref="J13:K13"/>
    <mergeCell ref="N2:O2"/>
    <mergeCell ref="A8:E8"/>
    <mergeCell ref="L8:M8"/>
    <mergeCell ref="N8:O8"/>
    <mergeCell ref="D1:G1"/>
    <mergeCell ref="D2:G2"/>
    <mergeCell ref="D3:G3"/>
    <mergeCell ref="H1:M1"/>
    <mergeCell ref="H2:M2"/>
    <mergeCell ref="H3:M3"/>
    <mergeCell ref="H4:M4"/>
    <mergeCell ref="A9:E9"/>
    <mergeCell ref="L9:M9"/>
    <mergeCell ref="N9:O9"/>
    <mergeCell ref="N11:O11"/>
    <mergeCell ref="A12:C12"/>
    <mergeCell ref="N12:O12"/>
    <mergeCell ref="B11:C11"/>
    <mergeCell ref="D11:E11"/>
    <mergeCell ref="F11:G11"/>
    <mergeCell ref="H11:I11"/>
    <mergeCell ref="J11:K11"/>
    <mergeCell ref="L11:M11"/>
    <mergeCell ref="D12:E12"/>
    <mergeCell ref="F12:G12"/>
    <mergeCell ref="H12:I12"/>
    <mergeCell ref="J12:K12"/>
  </mergeCells>
  <conditionalFormatting sqref="D40">
    <cfRule type="cellIs" dxfId="193" priority="7" operator="greaterThan">
      <formula>0</formula>
    </cfRule>
  </conditionalFormatting>
  <conditionalFormatting sqref="D39">
    <cfRule type="expression" dxfId="192" priority="6">
      <formula>$D$39+$D$40+$D$41&gt;$D$4*0.08</formula>
    </cfRule>
  </conditionalFormatting>
  <conditionalFormatting sqref="F21:M21">
    <cfRule type="cellIs" dxfId="191" priority="20" operator="greaterThan">
      <formula>0</formula>
    </cfRule>
  </conditionalFormatting>
  <conditionalFormatting sqref="L39:L40">
    <cfRule type="expression" dxfId="190" priority="18">
      <formula>SUM($N$39:$N$41)&gt;$D$42*0.08</formula>
    </cfRule>
  </conditionalFormatting>
  <conditionalFormatting sqref="L40">
    <cfRule type="expression" dxfId="189" priority="15">
      <formula>($F$39+$F$40+$F$41+$H$39+$H$40+$H$41+$J$39+$J$40+$J$41+$L$39+$L$40+$L$41)&gt;($F$42+$H$42+$J$42+$L$42)*0.08</formula>
    </cfRule>
    <cfRule type="cellIs" dxfId="188" priority="17" operator="greaterThan">
      <formula>0</formula>
    </cfRule>
  </conditionalFormatting>
  <conditionalFormatting sqref="L39">
    <cfRule type="expression" dxfId="187" priority="16">
      <formula>($F$39+$F$40+$F$41+$H$39+$H$40+$H$41+$J$39+$J$40+$J$41+$L$39+$L$40+$L$41)&gt;($F$42+$H$42+$J$42+$L$42)*0.08</formula>
    </cfRule>
  </conditionalFormatting>
  <conditionalFormatting sqref="F39:F40">
    <cfRule type="expression" dxfId="186" priority="23">
      <formula>($F$39+$F$40+$F$41)&gt;$F$42*0.08</formula>
    </cfRule>
  </conditionalFormatting>
  <conditionalFormatting sqref="H39:H40">
    <cfRule type="expression" dxfId="185" priority="22">
      <formula>($F$39+$F$40+$F$41+$H$39+$H$40+$H$41)&gt;($F$42+$H$42)*0.08</formula>
    </cfRule>
  </conditionalFormatting>
  <conditionalFormatting sqref="J39:J40">
    <cfRule type="expression" dxfId="184" priority="21">
      <formula>($F$39+$F$40+$F$41+$H$39+$H$40+$H$41+$J$39+$J$40+$J$41)&gt;($F$42+$H$42+$J$42)*0.08</formula>
    </cfRule>
  </conditionalFormatting>
  <conditionalFormatting sqref="F40 H40 J40">
    <cfRule type="cellIs" dxfId="183" priority="19" operator="greaterThan">
      <formula>0</formula>
    </cfRule>
  </conditionalFormatting>
  <conditionalFormatting sqref="E21">
    <cfRule type="cellIs" dxfId="182" priority="14" operator="greaterThan">
      <formula>0</formula>
    </cfRule>
  </conditionalFormatting>
  <conditionalFormatting sqref="D21">
    <cfRule type="expression" dxfId="181" priority="9">
      <formula>($F$39+$F$40+$F$41)&gt;$F$42*0.08</formula>
    </cfRule>
  </conditionalFormatting>
  <conditionalFormatting sqref="D21">
    <cfRule type="cellIs" dxfId="180" priority="8" operator="greaterThan">
      <formula>0</formula>
    </cfRule>
  </conditionalFormatting>
  <conditionalFormatting sqref="F41">
    <cfRule type="cellIs" dxfId="179" priority="24" operator="greaterThan">
      <formula>ROUND($O$3*(SUM(F$16:G$40)),2)</formula>
    </cfRule>
  </conditionalFormatting>
  <conditionalFormatting sqref="H41">
    <cfRule type="cellIs" dxfId="178" priority="25" operator="greaterThan">
      <formula>ROUND($O$3*(SUM(F$16:I$40)),2)</formula>
    </cfRule>
  </conditionalFormatting>
  <conditionalFormatting sqref="J41 L41">
    <cfRule type="cellIs" dxfId="177" priority="26" operator="greaterThan">
      <formula>ROUND($O$3*(SUM(F$16:K$40)),2)</formula>
    </cfRule>
  </conditionalFormatting>
  <conditionalFormatting sqref="D40">
    <cfRule type="expression" dxfId="176" priority="28">
      <formula>($F$40+$F$41+$F$42)&gt;$F$43*0.08</formula>
    </cfRule>
  </conditionalFormatting>
  <conditionalFormatting sqref="D4">
    <cfRule type="cellIs" dxfId="175" priority="4" operator="notEqual">
      <formula>$D$42</formula>
    </cfRule>
  </conditionalFormatting>
  <conditionalFormatting sqref="D5">
    <cfRule type="cellIs" dxfId="174" priority="5" operator="notEqual">
      <formula>$D$43</formula>
    </cfRule>
  </conditionalFormatting>
  <conditionalFormatting sqref="D42">
    <cfRule type="cellIs" dxfId="173" priority="2" operator="notEqual">
      <formula>$D$4</formula>
    </cfRule>
    <cfRule type="cellIs" dxfId="172" priority="3" operator="greaterThan">
      <formula>$D$4+$D$5</formula>
    </cfRule>
  </conditionalFormatting>
  <conditionalFormatting sqref="D43">
    <cfRule type="cellIs" dxfId="171" priority="1" operator="greaterThan">
      <formula>$D$5</formula>
    </cfRule>
  </conditionalFormatting>
  <dataValidations count="3">
    <dataValidation type="decimal" operator="lessThanOrEqual" allowBlank="1" showInputMessage="1" showErrorMessage="1" error="Cannot exceed the Admin Cost rate limitation of 8 percent." sqref="O3" xr:uid="{00000000-0002-0000-0800-000000000000}">
      <formula1>0.08</formula1>
    </dataValidation>
    <dataValidation type="list" allowBlank="1" showInputMessage="1" showErrorMessage="1" sqref="J48:J53" xr:uid="{00000000-0002-0000-0800-000001000000}">
      <formula1>$F$14:$G$14</formula1>
    </dataValidation>
    <dataValidation type="list" allowBlank="1" showInputMessage="1" showErrorMessage="1" sqref="F48:F53" xr:uid="{00000000-0002-0000-0800-000002000000}">
      <formula1>$F$12:$M$12</formula1>
    </dataValidation>
  </dataValidations>
  <pageMargins left="0.5" right="0" top="0" bottom="0" header="0.3" footer="0.3"/>
  <pageSetup scale="64"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3000000}">
          <x14:formula1>
            <xm:f>Bldg1Budget!$B$9:$B$28</xm:f>
          </x14:formula1>
          <xm:sqref>G48:H53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Summary</vt:lpstr>
      <vt:lpstr>BldgBudgets</vt:lpstr>
      <vt:lpstr>Bldg1</vt:lpstr>
      <vt:lpstr>Bldg1Budget</vt:lpstr>
      <vt:lpstr>Bldg2</vt:lpstr>
      <vt:lpstr>Bldg2Budget</vt:lpstr>
      <vt:lpstr>Bldg3</vt:lpstr>
      <vt:lpstr>Bldg3Budget</vt:lpstr>
      <vt:lpstr>Bldg4</vt:lpstr>
      <vt:lpstr>Bldg4Budget</vt:lpstr>
      <vt:lpstr>Bldg5</vt:lpstr>
      <vt:lpstr>Bldg5Budget</vt:lpstr>
      <vt:lpstr>Bldg6</vt:lpstr>
      <vt:lpstr>Bldg6Budget</vt:lpstr>
      <vt:lpstr>2021DistrictsIDC</vt:lpstr>
    </vt:vector>
  </TitlesOfParts>
  <Company>IDOE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Corsbie</dc:creator>
  <cp:lastModifiedBy>Jaras, Vic [IDOE]</cp:lastModifiedBy>
  <cp:lastPrinted>2020-07-21T22:11:19Z</cp:lastPrinted>
  <dcterms:created xsi:type="dcterms:W3CDTF">2008-07-23T14:52:01Z</dcterms:created>
  <dcterms:modified xsi:type="dcterms:W3CDTF">2022-11-09T16:23:59Z</dcterms:modified>
</cp:coreProperties>
</file>